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242062\Desktop\"/>
    </mc:Choice>
  </mc:AlternateContent>
  <xr:revisionPtr revIDLastSave="0" documentId="8_{21C08E29-B1BF-455D-AB4C-68CD658C4AF3}" xr6:coauthVersionLast="43" xr6:coauthVersionMax="43" xr10:uidLastSave="{00000000-0000-0000-0000-000000000000}"/>
  <bookViews>
    <workbookView xWindow="0" yWindow="0" windowWidth="22200" windowHeight="11730" xr2:uid="{00000000-000D-0000-FFFF-FFFF00000000}"/>
  </bookViews>
  <sheets>
    <sheet name="6700SS" sheetId="3" r:id="rId1"/>
    <sheet name="6700H" sheetId="1" r:id="rId2"/>
    <sheet name="6808H" sheetId="4" r:id="rId3"/>
    <sheet name="6808SS" sheetId="5" r:id="rId4"/>
    <sheet name="6820H" sheetId="8" r:id="rId5"/>
    <sheet name="6820SS" sheetId="10" r:id="rId6"/>
    <sheet name="6820SS EVS" sheetId="6" r:id="rId7"/>
    <sheet name="6820-EVSH" sheetId="7" r:id="rId8"/>
  </sheets>
  <definedNames>
    <definedName name="EVS_INT" localSheetId="7">'6820-EVSH'!$J$57</definedName>
    <definedName name="_xlnm.Print_Area" localSheetId="1">'6700H'!$B$2:$L$65,'6700H'!$B$68:$L$124,'6700H'!$B$127:$M$155</definedName>
    <definedName name="_xlnm.Print_Area" localSheetId="0">'6700SS'!$B$2:$L$86,'6700SS'!$B$89:$L$145,'6700SS'!$B$148:$M$176</definedName>
    <definedName name="_xlnm.Print_Area" localSheetId="2">'6808H'!$B$2:$M$188</definedName>
    <definedName name="_xlnm.Print_Area" localSheetId="3">'6808SS'!$B$2:$M$206</definedName>
    <definedName name="_xlnm.Print_Area" localSheetId="7">'6820-EVSH'!$B$2:$L$80,'6820-EVSH'!$B$83:$L$199,'6820-EVSH'!$B$202:$M$234</definedName>
    <definedName name="_xlnm.Print_Area" localSheetId="4">'6820H'!$B$2:$M$227</definedName>
    <definedName name="_xlnm.Print_Area" localSheetId="5">'6820SS'!$B$2:$L$88,'6820SS'!$B$91:$L$121,'6820SS'!$B$124:$L$207,'6820SS'!$B$210:$M$242</definedName>
    <definedName name="_xlnm.Print_Area" localSheetId="6">'6820SS EVS'!$B$2:$L$100,'6820SS EVS'!$B$103:$L$133,'6820SS EVS'!$B$136:$L$219,'6820SS EVS'!$B$222:$M$254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3" i="10" l="1"/>
  <c r="J223" i="10"/>
  <c r="B223" i="10"/>
  <c r="F222" i="10"/>
  <c r="J222" i="10"/>
  <c r="B222" i="10"/>
  <c r="F221" i="10"/>
  <c r="J221" i="10"/>
  <c r="B221" i="10"/>
  <c r="F220" i="10"/>
  <c r="J220" i="10"/>
  <c r="B220" i="10"/>
  <c r="F219" i="10"/>
  <c r="J219" i="10"/>
  <c r="B219" i="10"/>
  <c r="F218" i="10"/>
  <c r="J218" i="10"/>
  <c r="B218" i="10"/>
  <c r="H206" i="10"/>
  <c r="L206" i="10"/>
  <c r="G206" i="10"/>
  <c r="H205" i="10"/>
  <c r="L205" i="10"/>
  <c r="G205" i="10"/>
  <c r="H204" i="10"/>
  <c r="L204" i="10"/>
  <c r="G204" i="10"/>
  <c r="H203" i="10"/>
  <c r="L203" i="10"/>
  <c r="G203" i="10"/>
  <c r="H202" i="10"/>
  <c r="L202" i="10"/>
  <c r="G202" i="10"/>
  <c r="H201" i="10"/>
  <c r="L201" i="10"/>
  <c r="G201" i="10"/>
  <c r="H200" i="10"/>
  <c r="L200" i="10"/>
  <c r="G200" i="10"/>
  <c r="H199" i="10"/>
  <c r="L199" i="10"/>
  <c r="G199" i="10"/>
  <c r="H198" i="10"/>
  <c r="L198" i="10"/>
  <c r="G198" i="10"/>
  <c r="H197" i="10"/>
  <c r="L197" i="10"/>
  <c r="L207" i="10"/>
  <c r="J87" i="10"/>
  <c r="G197" i="10"/>
  <c r="H192" i="10"/>
  <c r="L192" i="10"/>
  <c r="G192" i="10"/>
  <c r="H191" i="10"/>
  <c r="L191" i="10"/>
  <c r="G191" i="10"/>
  <c r="H190" i="10"/>
  <c r="L190" i="10"/>
  <c r="G190" i="10"/>
  <c r="H189" i="10"/>
  <c r="L189" i="10"/>
  <c r="G189" i="10"/>
  <c r="H188" i="10"/>
  <c r="L188" i="10"/>
  <c r="G188" i="10"/>
  <c r="H187" i="10"/>
  <c r="L187" i="10"/>
  <c r="G187" i="10"/>
  <c r="H186" i="10"/>
  <c r="L186" i="10"/>
  <c r="G186" i="10"/>
  <c r="H185" i="10"/>
  <c r="L185" i="10"/>
  <c r="G185" i="10"/>
  <c r="H184" i="10"/>
  <c r="L184" i="10"/>
  <c r="G184" i="10"/>
  <c r="H183" i="10"/>
  <c r="L183" i="10"/>
  <c r="G183" i="10"/>
  <c r="G193" i="10"/>
  <c r="H178" i="10"/>
  <c r="L178" i="10"/>
  <c r="G178" i="10"/>
  <c r="H177" i="10"/>
  <c r="L177" i="10"/>
  <c r="G177" i="10"/>
  <c r="H176" i="10"/>
  <c r="L176" i="10"/>
  <c r="G176" i="10"/>
  <c r="H175" i="10"/>
  <c r="L175" i="10"/>
  <c r="G175" i="10"/>
  <c r="H174" i="10"/>
  <c r="L174" i="10"/>
  <c r="G174" i="10"/>
  <c r="H173" i="10"/>
  <c r="L173" i="10"/>
  <c r="G173" i="10"/>
  <c r="H172" i="10"/>
  <c r="L172" i="10"/>
  <c r="G172" i="10"/>
  <c r="H171" i="10"/>
  <c r="L171" i="10"/>
  <c r="G171" i="10"/>
  <c r="H170" i="10"/>
  <c r="L170" i="10"/>
  <c r="G170" i="10"/>
  <c r="H169" i="10"/>
  <c r="L169" i="10"/>
  <c r="L179" i="10"/>
  <c r="J85" i="10"/>
  <c r="L85" i="10"/>
  <c r="G169" i="10"/>
  <c r="H164" i="10"/>
  <c r="L164" i="10"/>
  <c r="G164" i="10"/>
  <c r="H163" i="10"/>
  <c r="L163" i="10"/>
  <c r="G163" i="10"/>
  <c r="H162" i="10"/>
  <c r="L162" i="10"/>
  <c r="G162" i="10"/>
  <c r="H161" i="10"/>
  <c r="L161" i="10"/>
  <c r="G161" i="10"/>
  <c r="H160" i="10"/>
  <c r="L160" i="10"/>
  <c r="G160" i="10"/>
  <c r="H159" i="10"/>
  <c r="L159" i="10"/>
  <c r="G159" i="10"/>
  <c r="H158" i="10"/>
  <c r="L158" i="10"/>
  <c r="G158" i="10"/>
  <c r="H157" i="10"/>
  <c r="L157" i="10"/>
  <c r="G157" i="10"/>
  <c r="H156" i="10"/>
  <c r="L156" i="10"/>
  <c r="G156" i="10"/>
  <c r="H155" i="10"/>
  <c r="L155" i="10"/>
  <c r="G155" i="10"/>
  <c r="G165" i="10"/>
  <c r="H150" i="10"/>
  <c r="L150" i="10"/>
  <c r="G150" i="10"/>
  <c r="H149" i="10"/>
  <c r="L149" i="10"/>
  <c r="G149" i="10"/>
  <c r="H148" i="10"/>
  <c r="L148" i="10"/>
  <c r="G148" i="10"/>
  <c r="H147" i="10"/>
  <c r="L147" i="10"/>
  <c r="G147" i="10"/>
  <c r="H146" i="10"/>
  <c r="L146" i="10"/>
  <c r="G146" i="10"/>
  <c r="H145" i="10"/>
  <c r="L145" i="10"/>
  <c r="G145" i="10"/>
  <c r="H144" i="10"/>
  <c r="L144" i="10"/>
  <c r="G144" i="10"/>
  <c r="H143" i="10"/>
  <c r="L143" i="10"/>
  <c r="G143" i="10"/>
  <c r="H142" i="10"/>
  <c r="L142" i="10"/>
  <c r="G142" i="10"/>
  <c r="H141" i="10"/>
  <c r="L141" i="10"/>
  <c r="L151" i="10"/>
  <c r="J83" i="10"/>
  <c r="G141" i="10"/>
  <c r="H136" i="10"/>
  <c r="L136" i="10"/>
  <c r="G136" i="10"/>
  <c r="H135" i="10"/>
  <c r="L135" i="10"/>
  <c r="G135" i="10"/>
  <c r="H134" i="10"/>
  <c r="L134" i="10"/>
  <c r="G134" i="10"/>
  <c r="H133" i="10"/>
  <c r="L133" i="10"/>
  <c r="G133" i="10"/>
  <c r="H132" i="10"/>
  <c r="L132" i="10"/>
  <c r="G132" i="10"/>
  <c r="H131" i="10"/>
  <c r="L131" i="10"/>
  <c r="G131" i="10"/>
  <c r="H130" i="10"/>
  <c r="L130" i="10"/>
  <c r="G130" i="10"/>
  <c r="H129" i="10"/>
  <c r="L129" i="10"/>
  <c r="G129" i="10"/>
  <c r="H128" i="10"/>
  <c r="L128" i="10"/>
  <c r="G128" i="10"/>
  <c r="H127" i="10"/>
  <c r="L127" i="10"/>
  <c r="G127" i="10"/>
  <c r="G137" i="10"/>
  <c r="B117" i="10"/>
  <c r="L104" i="10"/>
  <c r="I102" i="10"/>
  <c r="I99" i="10"/>
  <c r="H80" i="10"/>
  <c r="L80" i="10"/>
  <c r="G80" i="10"/>
  <c r="H79" i="10"/>
  <c r="L79" i="10"/>
  <c r="G79" i="10"/>
  <c r="H78" i="10"/>
  <c r="L78" i="10"/>
  <c r="G78" i="10"/>
  <c r="H77" i="10"/>
  <c r="L77" i="10"/>
  <c r="G77" i="10"/>
  <c r="H76" i="10"/>
  <c r="L76" i="10"/>
  <c r="G76" i="10"/>
  <c r="H75" i="10"/>
  <c r="L75" i="10"/>
  <c r="G75" i="10"/>
  <c r="H74" i="10"/>
  <c r="L74" i="10"/>
  <c r="G74" i="10"/>
  <c r="H73" i="10"/>
  <c r="L73" i="10"/>
  <c r="G73" i="10"/>
  <c r="H72" i="10"/>
  <c r="L72" i="10"/>
  <c r="G72" i="10"/>
  <c r="H71" i="10"/>
  <c r="L71" i="10"/>
  <c r="G71" i="10"/>
  <c r="H70" i="10"/>
  <c r="L70" i="10"/>
  <c r="G70" i="10"/>
  <c r="H69" i="10"/>
  <c r="L69" i="10"/>
  <c r="G69" i="10"/>
  <c r="H68" i="10"/>
  <c r="L68" i="10"/>
  <c r="G68" i="10"/>
  <c r="H67" i="10"/>
  <c r="L67" i="10"/>
  <c r="G67" i="10"/>
  <c r="H66" i="10"/>
  <c r="L66" i="10"/>
  <c r="G66" i="10"/>
  <c r="H65" i="10"/>
  <c r="L65" i="10"/>
  <c r="G65" i="10"/>
  <c r="H64" i="10"/>
  <c r="L64" i="10"/>
  <c r="G64" i="10"/>
  <c r="H63" i="10"/>
  <c r="L63" i="10"/>
  <c r="G63" i="10"/>
  <c r="H62" i="10"/>
  <c r="L62" i="10"/>
  <c r="G62" i="10"/>
  <c r="H61" i="10"/>
  <c r="L61" i="10"/>
  <c r="G61" i="10"/>
  <c r="H60" i="10"/>
  <c r="L60" i="10"/>
  <c r="G60" i="10"/>
  <c r="H59" i="10"/>
  <c r="L59" i="10"/>
  <c r="G59" i="10"/>
  <c r="H58" i="10"/>
  <c r="L58" i="10"/>
  <c r="G58" i="10"/>
  <c r="H57" i="10"/>
  <c r="L57" i="10"/>
  <c r="G57" i="10"/>
  <c r="H56" i="10"/>
  <c r="L56" i="10"/>
  <c r="G56" i="10"/>
  <c r="H55" i="10"/>
  <c r="L55" i="10"/>
  <c r="G55" i="10"/>
  <c r="H53" i="10"/>
  <c r="L53" i="10"/>
  <c r="G53" i="10"/>
  <c r="H52" i="10"/>
  <c r="L52" i="10"/>
  <c r="G52" i="10"/>
  <c r="H51" i="10"/>
  <c r="L51" i="10"/>
  <c r="G51" i="10"/>
  <c r="H50" i="10"/>
  <c r="L50" i="10"/>
  <c r="G50" i="10"/>
  <c r="H49" i="10"/>
  <c r="L49" i="10"/>
  <c r="G49" i="10"/>
  <c r="H48" i="10"/>
  <c r="L48" i="10"/>
  <c r="G48" i="10"/>
  <c r="H47" i="10"/>
  <c r="L47" i="10"/>
  <c r="G47" i="10"/>
  <c r="H46" i="10"/>
  <c r="L46" i="10"/>
  <c r="G46" i="10"/>
  <c r="H44" i="10"/>
  <c r="L44" i="10"/>
  <c r="G44" i="10"/>
  <c r="H43" i="10"/>
  <c r="L43" i="10"/>
  <c r="G43" i="10"/>
  <c r="H42" i="10"/>
  <c r="L42" i="10"/>
  <c r="G42" i="10"/>
  <c r="H40" i="10"/>
  <c r="L40" i="10"/>
  <c r="G40" i="10"/>
  <c r="H39" i="10"/>
  <c r="L39" i="10"/>
  <c r="G39" i="10"/>
  <c r="H38" i="10"/>
  <c r="L38" i="10"/>
  <c r="G38" i="10"/>
  <c r="H37" i="10"/>
  <c r="L37" i="10"/>
  <c r="G37" i="10"/>
  <c r="H36" i="10"/>
  <c r="L36" i="10"/>
  <c r="G36" i="10"/>
  <c r="H35" i="10"/>
  <c r="L35" i="10"/>
  <c r="G35" i="10"/>
  <c r="H34" i="10"/>
  <c r="L34" i="10"/>
  <c r="G34" i="10"/>
  <c r="H33" i="10"/>
  <c r="L33" i="10"/>
  <c r="G33" i="10"/>
  <c r="H31" i="10"/>
  <c r="L31" i="10"/>
  <c r="G31" i="10"/>
  <c r="H30" i="10"/>
  <c r="L30" i="10"/>
  <c r="G30" i="10"/>
  <c r="H29" i="10"/>
  <c r="L29" i="10"/>
  <c r="G29" i="10"/>
  <c r="H28" i="10"/>
  <c r="L28" i="10"/>
  <c r="G28" i="10"/>
  <c r="H27" i="10"/>
  <c r="L27" i="10"/>
  <c r="G27" i="10"/>
  <c r="H26" i="10"/>
  <c r="L26" i="10"/>
  <c r="G26" i="10"/>
  <c r="H25" i="10"/>
  <c r="L25" i="10"/>
  <c r="G25" i="10"/>
  <c r="H24" i="10"/>
  <c r="L24" i="10"/>
  <c r="G24" i="10"/>
  <c r="H23" i="10"/>
  <c r="L23" i="10"/>
  <c r="G23" i="10"/>
  <c r="H22" i="10"/>
  <c r="L22" i="10"/>
  <c r="G22" i="10"/>
  <c r="H21" i="10"/>
  <c r="L21" i="10"/>
  <c r="G21" i="10"/>
  <c r="H20" i="10"/>
  <c r="L20" i="10"/>
  <c r="G20" i="10"/>
  <c r="H19" i="10"/>
  <c r="L19" i="10"/>
  <c r="G19" i="10"/>
  <c r="H18" i="10"/>
  <c r="L18" i="10"/>
  <c r="G18" i="10"/>
  <c r="H17" i="10"/>
  <c r="L17" i="10"/>
  <c r="G17" i="10"/>
  <c r="H16" i="10"/>
  <c r="L16" i="10"/>
  <c r="G16" i="10"/>
  <c r="H15" i="10"/>
  <c r="L15" i="10"/>
  <c r="G15" i="10"/>
  <c r="H14" i="10"/>
  <c r="L14" i="10"/>
  <c r="G14" i="10"/>
  <c r="H13" i="10"/>
  <c r="L13" i="10"/>
  <c r="G13" i="10"/>
  <c r="H12" i="10"/>
  <c r="L12" i="10"/>
  <c r="G12" i="10"/>
  <c r="H11" i="10"/>
  <c r="L11" i="10"/>
  <c r="G11" i="10"/>
  <c r="H10" i="10"/>
  <c r="L10" i="10"/>
  <c r="G10" i="10"/>
  <c r="H8" i="10"/>
  <c r="L8" i="10"/>
  <c r="G8" i="10"/>
  <c r="B115" i="10"/>
  <c r="L83" i="10"/>
  <c r="B119" i="10"/>
  <c r="L87" i="10"/>
  <c r="E84" i="10"/>
  <c r="G84" i="10"/>
  <c r="L165" i="10"/>
  <c r="C220" i="10"/>
  <c r="K220" i="10"/>
  <c r="M220" i="10"/>
  <c r="L137" i="10"/>
  <c r="J82" i="10"/>
  <c r="J84" i="10"/>
  <c r="L193" i="10"/>
  <c r="J86" i="10"/>
  <c r="E82" i="10"/>
  <c r="G82" i="10"/>
  <c r="C218" i="10"/>
  <c r="K218" i="10"/>
  <c r="M218" i="10"/>
  <c r="E86" i="10"/>
  <c r="G86" i="10"/>
  <c r="C222" i="10"/>
  <c r="K222" i="10"/>
  <c r="M222" i="10"/>
  <c r="G151" i="10"/>
  <c r="G179" i="10"/>
  <c r="G207" i="10"/>
  <c r="C219" i="10"/>
  <c r="K219" i="10"/>
  <c r="M219" i="10"/>
  <c r="E83" i="10"/>
  <c r="G83" i="10"/>
  <c r="E85" i="10"/>
  <c r="G85" i="10"/>
  <c r="E87" i="10"/>
  <c r="G87" i="10"/>
  <c r="G88" i="10"/>
  <c r="E99" i="10"/>
  <c r="L99" i="10"/>
  <c r="L86" i="10"/>
  <c r="B118" i="10"/>
  <c r="C223" i="10"/>
  <c r="K223" i="10"/>
  <c r="M223" i="10"/>
  <c r="B116" i="10"/>
  <c r="L84" i="10"/>
  <c r="C221" i="10"/>
  <c r="K221" i="10"/>
  <c r="M221" i="10"/>
  <c r="B114" i="10"/>
  <c r="L82" i="10"/>
  <c r="L88" i="10"/>
  <c r="B121" i="10"/>
  <c r="E102" i="10"/>
  <c r="L102" i="10"/>
  <c r="L103" i="10"/>
  <c r="L105" i="10"/>
  <c r="B110" i="10"/>
  <c r="H107" i="10"/>
  <c r="B111" i="10"/>
  <c r="F208" i="8"/>
  <c r="J208" i="8"/>
  <c r="B208" i="8"/>
  <c r="F207" i="8"/>
  <c r="J207" i="8"/>
  <c r="B207" i="8"/>
  <c r="F206" i="8"/>
  <c r="J206" i="8"/>
  <c r="B206" i="8"/>
  <c r="F205" i="8"/>
  <c r="J205" i="8"/>
  <c r="B205" i="8"/>
  <c r="F204" i="8"/>
  <c r="J204" i="8"/>
  <c r="B204" i="8"/>
  <c r="F203" i="8"/>
  <c r="J203" i="8"/>
  <c r="B203" i="8"/>
  <c r="H191" i="8"/>
  <c r="L191" i="8"/>
  <c r="G191" i="8"/>
  <c r="H190" i="8"/>
  <c r="L190" i="8"/>
  <c r="G190" i="8"/>
  <c r="H189" i="8"/>
  <c r="L189" i="8"/>
  <c r="G189" i="8"/>
  <c r="H188" i="8"/>
  <c r="L188" i="8"/>
  <c r="G188" i="8"/>
  <c r="H187" i="8"/>
  <c r="L187" i="8"/>
  <c r="G187" i="8"/>
  <c r="H186" i="8"/>
  <c r="L186" i="8"/>
  <c r="G186" i="8"/>
  <c r="H185" i="8"/>
  <c r="L185" i="8"/>
  <c r="G185" i="8"/>
  <c r="H184" i="8"/>
  <c r="L184" i="8"/>
  <c r="G184" i="8"/>
  <c r="H183" i="8"/>
  <c r="L183" i="8"/>
  <c r="G183" i="8"/>
  <c r="H182" i="8"/>
  <c r="L182" i="8"/>
  <c r="G182" i="8"/>
  <c r="G192" i="8"/>
  <c r="H177" i="8"/>
  <c r="L177" i="8"/>
  <c r="G177" i="8"/>
  <c r="H176" i="8"/>
  <c r="L176" i="8"/>
  <c r="G176" i="8"/>
  <c r="H175" i="8"/>
  <c r="L175" i="8"/>
  <c r="G175" i="8"/>
  <c r="H174" i="8"/>
  <c r="L174" i="8"/>
  <c r="G174" i="8"/>
  <c r="H173" i="8"/>
  <c r="L173" i="8"/>
  <c r="G173" i="8"/>
  <c r="H172" i="8"/>
  <c r="L172" i="8"/>
  <c r="G172" i="8"/>
  <c r="H171" i="8"/>
  <c r="L171" i="8"/>
  <c r="G171" i="8"/>
  <c r="H170" i="8"/>
  <c r="L170" i="8"/>
  <c r="G170" i="8"/>
  <c r="H169" i="8"/>
  <c r="L169" i="8"/>
  <c r="G169" i="8"/>
  <c r="H168" i="8"/>
  <c r="L168" i="8"/>
  <c r="G168" i="8"/>
  <c r="G178" i="8"/>
  <c r="H163" i="8"/>
  <c r="L163" i="8"/>
  <c r="G163" i="8"/>
  <c r="H162" i="8"/>
  <c r="L162" i="8"/>
  <c r="G162" i="8"/>
  <c r="H161" i="8"/>
  <c r="L161" i="8"/>
  <c r="G161" i="8"/>
  <c r="H160" i="8"/>
  <c r="L160" i="8"/>
  <c r="G160" i="8"/>
  <c r="H159" i="8"/>
  <c r="L159" i="8"/>
  <c r="G159" i="8"/>
  <c r="H158" i="8"/>
  <c r="L158" i="8"/>
  <c r="G158" i="8"/>
  <c r="H157" i="8"/>
  <c r="L157" i="8"/>
  <c r="G157" i="8"/>
  <c r="H156" i="8"/>
  <c r="L156" i="8"/>
  <c r="G156" i="8"/>
  <c r="H155" i="8"/>
  <c r="L155" i="8"/>
  <c r="G155" i="8"/>
  <c r="H154" i="8"/>
  <c r="L154" i="8"/>
  <c r="G154" i="8"/>
  <c r="G164" i="8"/>
  <c r="H149" i="8"/>
  <c r="L149" i="8"/>
  <c r="G149" i="8"/>
  <c r="H148" i="8"/>
  <c r="L148" i="8"/>
  <c r="G148" i="8"/>
  <c r="H147" i="8"/>
  <c r="L147" i="8"/>
  <c r="G147" i="8"/>
  <c r="H146" i="8"/>
  <c r="L146" i="8"/>
  <c r="G146" i="8"/>
  <c r="H145" i="8"/>
  <c r="L145" i="8"/>
  <c r="G145" i="8"/>
  <c r="H144" i="8"/>
  <c r="L144" i="8"/>
  <c r="G144" i="8"/>
  <c r="H143" i="8"/>
  <c r="L143" i="8"/>
  <c r="G143" i="8"/>
  <c r="H142" i="8"/>
  <c r="L142" i="8"/>
  <c r="G142" i="8"/>
  <c r="H141" i="8"/>
  <c r="L141" i="8"/>
  <c r="G141" i="8"/>
  <c r="H140" i="8"/>
  <c r="L140" i="8"/>
  <c r="G140" i="8"/>
  <c r="G150" i="8"/>
  <c r="H135" i="8"/>
  <c r="L135" i="8"/>
  <c r="G135" i="8"/>
  <c r="H134" i="8"/>
  <c r="L134" i="8"/>
  <c r="G134" i="8"/>
  <c r="H133" i="8"/>
  <c r="L133" i="8"/>
  <c r="G133" i="8"/>
  <c r="H132" i="8"/>
  <c r="L132" i="8"/>
  <c r="G132" i="8"/>
  <c r="H131" i="8"/>
  <c r="L131" i="8"/>
  <c r="G131" i="8"/>
  <c r="H130" i="8"/>
  <c r="L130" i="8"/>
  <c r="G130" i="8"/>
  <c r="H129" i="8"/>
  <c r="L129" i="8"/>
  <c r="G129" i="8"/>
  <c r="H128" i="8"/>
  <c r="L128" i="8"/>
  <c r="G128" i="8"/>
  <c r="H127" i="8"/>
  <c r="L127" i="8"/>
  <c r="G127" i="8"/>
  <c r="H126" i="8"/>
  <c r="L126" i="8"/>
  <c r="G126" i="8"/>
  <c r="G136" i="8"/>
  <c r="H121" i="8"/>
  <c r="L121" i="8"/>
  <c r="G121" i="8"/>
  <c r="H120" i="8"/>
  <c r="L120" i="8"/>
  <c r="G120" i="8"/>
  <c r="H119" i="8"/>
  <c r="L119" i="8"/>
  <c r="G119" i="8"/>
  <c r="H118" i="8"/>
  <c r="L118" i="8"/>
  <c r="G118" i="8"/>
  <c r="H117" i="8"/>
  <c r="L117" i="8"/>
  <c r="G117" i="8"/>
  <c r="H116" i="8"/>
  <c r="L116" i="8"/>
  <c r="G116" i="8"/>
  <c r="H115" i="8"/>
  <c r="L115" i="8"/>
  <c r="G115" i="8"/>
  <c r="H114" i="8"/>
  <c r="L114" i="8"/>
  <c r="G114" i="8"/>
  <c r="H113" i="8"/>
  <c r="L113" i="8"/>
  <c r="G113" i="8"/>
  <c r="H112" i="8"/>
  <c r="L112" i="8"/>
  <c r="G112" i="8"/>
  <c r="G122" i="8"/>
  <c r="L89" i="8"/>
  <c r="I87" i="8"/>
  <c r="I84" i="8"/>
  <c r="H65" i="8"/>
  <c r="L65" i="8"/>
  <c r="G65" i="8"/>
  <c r="H64" i="8"/>
  <c r="L64" i="8"/>
  <c r="G64" i="8"/>
  <c r="H63" i="8"/>
  <c r="L63" i="8"/>
  <c r="G63" i="8"/>
  <c r="H62" i="8"/>
  <c r="L62" i="8"/>
  <c r="G62" i="8"/>
  <c r="H61" i="8"/>
  <c r="L61" i="8"/>
  <c r="G61" i="8"/>
  <c r="H60" i="8"/>
  <c r="L60" i="8"/>
  <c r="G60" i="8"/>
  <c r="H58" i="8"/>
  <c r="L58" i="8"/>
  <c r="G58" i="8"/>
  <c r="H57" i="8"/>
  <c r="L57" i="8"/>
  <c r="G57" i="8"/>
  <c r="H56" i="8"/>
  <c r="L56" i="8"/>
  <c r="G56" i="8"/>
  <c r="H55" i="8"/>
  <c r="L55" i="8"/>
  <c r="G55" i="8"/>
  <c r="H54" i="8"/>
  <c r="L54" i="8"/>
  <c r="G54" i="8"/>
  <c r="H53" i="8"/>
  <c r="L53" i="8"/>
  <c r="G53" i="8"/>
  <c r="H52" i="8"/>
  <c r="L52" i="8"/>
  <c r="G52" i="8"/>
  <c r="H51" i="8"/>
  <c r="L51" i="8"/>
  <c r="G51" i="8"/>
  <c r="H50" i="8"/>
  <c r="L50" i="8"/>
  <c r="G50" i="8"/>
  <c r="H49" i="8"/>
  <c r="L49" i="8"/>
  <c r="G49" i="8"/>
  <c r="H48" i="8"/>
  <c r="L48" i="8"/>
  <c r="G48" i="8"/>
  <c r="H47" i="8"/>
  <c r="L47" i="8"/>
  <c r="G47" i="8"/>
  <c r="H46" i="8"/>
  <c r="L46" i="8"/>
  <c r="G46" i="8"/>
  <c r="H45" i="8"/>
  <c r="L45" i="8"/>
  <c r="G45" i="8"/>
  <c r="H44" i="8"/>
  <c r="L44" i="8"/>
  <c r="G44" i="8"/>
  <c r="H43" i="8"/>
  <c r="L43" i="8"/>
  <c r="G43" i="8"/>
  <c r="H42" i="8"/>
  <c r="L42" i="8"/>
  <c r="G42" i="8"/>
  <c r="H41" i="8"/>
  <c r="L41" i="8"/>
  <c r="G41" i="8"/>
  <c r="H40" i="8"/>
  <c r="L40" i="8"/>
  <c r="G40" i="8"/>
  <c r="H39" i="8"/>
  <c r="L39" i="8"/>
  <c r="G39" i="8"/>
  <c r="H38" i="8"/>
  <c r="L38" i="8"/>
  <c r="G38" i="8"/>
  <c r="H37" i="8"/>
  <c r="L37" i="8"/>
  <c r="G37" i="8"/>
  <c r="H36" i="8"/>
  <c r="L36" i="8"/>
  <c r="G36" i="8"/>
  <c r="H34" i="8"/>
  <c r="L34" i="8"/>
  <c r="G34" i="8"/>
  <c r="H33" i="8"/>
  <c r="L33" i="8"/>
  <c r="G33" i="8"/>
  <c r="H32" i="8"/>
  <c r="L32" i="8"/>
  <c r="G32" i="8"/>
  <c r="H31" i="8"/>
  <c r="L31" i="8"/>
  <c r="G31" i="8"/>
  <c r="H29" i="8"/>
  <c r="L29" i="8"/>
  <c r="G29" i="8"/>
  <c r="H28" i="8"/>
  <c r="L28" i="8"/>
  <c r="G28" i="8"/>
  <c r="H26" i="8"/>
  <c r="L26" i="8"/>
  <c r="G26" i="8"/>
  <c r="H25" i="8"/>
  <c r="L25" i="8"/>
  <c r="G25" i="8"/>
  <c r="H24" i="8"/>
  <c r="L24" i="8"/>
  <c r="G24" i="8"/>
  <c r="H23" i="8"/>
  <c r="L23" i="8"/>
  <c r="G23" i="8"/>
  <c r="H21" i="8"/>
  <c r="L21" i="8"/>
  <c r="G21" i="8"/>
  <c r="H20" i="8"/>
  <c r="L20" i="8"/>
  <c r="G20" i="8"/>
  <c r="H19" i="8"/>
  <c r="L19" i="8"/>
  <c r="G19" i="8"/>
  <c r="H18" i="8"/>
  <c r="L18" i="8"/>
  <c r="G18" i="8"/>
  <c r="H17" i="8"/>
  <c r="L17" i="8"/>
  <c r="G17" i="8"/>
  <c r="H16" i="8"/>
  <c r="L16" i="8"/>
  <c r="G16" i="8"/>
  <c r="H15" i="8"/>
  <c r="L15" i="8"/>
  <c r="G15" i="8"/>
  <c r="H14" i="8"/>
  <c r="L14" i="8"/>
  <c r="G14" i="8"/>
  <c r="H13" i="8"/>
  <c r="L13" i="8"/>
  <c r="G13" i="8"/>
  <c r="H12" i="8"/>
  <c r="L12" i="8"/>
  <c r="G12" i="8"/>
  <c r="H11" i="8"/>
  <c r="L11" i="8"/>
  <c r="G11" i="8"/>
  <c r="H10" i="8"/>
  <c r="L10" i="8"/>
  <c r="G10" i="8"/>
  <c r="H8" i="8"/>
  <c r="L8" i="8"/>
  <c r="G8" i="8"/>
  <c r="E71" i="8"/>
  <c r="G71" i="8"/>
  <c r="L178" i="8"/>
  <c r="J71" i="8"/>
  <c r="E67" i="8"/>
  <c r="G67" i="8"/>
  <c r="E68" i="8"/>
  <c r="G68" i="8"/>
  <c r="E69" i="8"/>
  <c r="G69" i="8"/>
  <c r="E70" i="8"/>
  <c r="G70" i="8"/>
  <c r="E72" i="8"/>
  <c r="G72" i="8"/>
  <c r="G73" i="8"/>
  <c r="E84" i="8"/>
  <c r="L84" i="8"/>
  <c r="L122" i="8"/>
  <c r="C203" i="8"/>
  <c r="K203" i="8"/>
  <c r="M203" i="8"/>
  <c r="J67" i="8"/>
  <c r="L150" i="8"/>
  <c r="J69" i="8"/>
  <c r="L136" i="8"/>
  <c r="J68" i="8"/>
  <c r="L164" i="8"/>
  <c r="J70" i="8"/>
  <c r="L192" i="8"/>
  <c r="J72" i="8"/>
  <c r="B101" i="8"/>
  <c r="L69" i="8"/>
  <c r="L67" i="8"/>
  <c r="B99" i="8"/>
  <c r="B103" i="8"/>
  <c r="L71" i="8"/>
  <c r="B100" i="8"/>
  <c r="L68" i="8"/>
  <c r="C205" i="8"/>
  <c r="K205" i="8"/>
  <c r="M205" i="8"/>
  <c r="C207" i="8"/>
  <c r="K207" i="8"/>
  <c r="M207" i="8"/>
  <c r="B104" i="8"/>
  <c r="L72" i="8"/>
  <c r="B102" i="8"/>
  <c r="L70" i="8"/>
  <c r="C206" i="8"/>
  <c r="K206" i="8"/>
  <c r="M206" i="8"/>
  <c r="C208" i="8"/>
  <c r="K208" i="8"/>
  <c r="M208" i="8"/>
  <c r="C204" i="8"/>
  <c r="K204" i="8"/>
  <c r="M204" i="8"/>
  <c r="L73" i="8"/>
  <c r="B106" i="8"/>
  <c r="E87" i="8"/>
  <c r="L87" i="8"/>
  <c r="L88" i="8"/>
  <c r="L90" i="8"/>
  <c r="B95" i="8"/>
  <c r="B96" i="8"/>
  <c r="H92" i="8"/>
  <c r="F215" i="7"/>
  <c r="J215" i="7"/>
  <c r="B215" i="7"/>
  <c r="F214" i="7"/>
  <c r="J214" i="7"/>
  <c r="B214" i="7"/>
  <c r="F213" i="7"/>
  <c r="J213" i="7"/>
  <c r="B213" i="7"/>
  <c r="F212" i="7"/>
  <c r="J212" i="7"/>
  <c r="B212" i="7"/>
  <c r="F211" i="7"/>
  <c r="J211" i="7"/>
  <c r="B211" i="7"/>
  <c r="F210" i="7"/>
  <c r="J210" i="7"/>
  <c r="B210" i="7"/>
  <c r="H198" i="7"/>
  <c r="L198" i="7"/>
  <c r="G198" i="7"/>
  <c r="H197" i="7"/>
  <c r="L197" i="7"/>
  <c r="G197" i="7"/>
  <c r="H196" i="7"/>
  <c r="L196" i="7"/>
  <c r="G196" i="7"/>
  <c r="H195" i="7"/>
  <c r="L195" i="7"/>
  <c r="G195" i="7"/>
  <c r="H194" i="7"/>
  <c r="L194" i="7"/>
  <c r="G194" i="7"/>
  <c r="H193" i="7"/>
  <c r="L193" i="7"/>
  <c r="G193" i="7"/>
  <c r="H192" i="7"/>
  <c r="L192" i="7"/>
  <c r="G192" i="7"/>
  <c r="H191" i="7"/>
  <c r="L191" i="7"/>
  <c r="G191" i="7"/>
  <c r="H190" i="7"/>
  <c r="L190" i="7"/>
  <c r="G190" i="7"/>
  <c r="H189" i="7"/>
  <c r="L189" i="7"/>
  <c r="G189" i="7"/>
  <c r="G199" i="7"/>
  <c r="H184" i="7"/>
  <c r="L184" i="7"/>
  <c r="G184" i="7"/>
  <c r="H183" i="7"/>
  <c r="L183" i="7"/>
  <c r="G183" i="7"/>
  <c r="H182" i="7"/>
  <c r="L182" i="7"/>
  <c r="G182" i="7"/>
  <c r="H181" i="7"/>
  <c r="L181" i="7"/>
  <c r="G181" i="7"/>
  <c r="H180" i="7"/>
  <c r="L180" i="7"/>
  <c r="G180" i="7"/>
  <c r="H179" i="7"/>
  <c r="L179" i="7"/>
  <c r="G179" i="7"/>
  <c r="H178" i="7"/>
  <c r="L178" i="7"/>
  <c r="G178" i="7"/>
  <c r="H177" i="7"/>
  <c r="L177" i="7"/>
  <c r="G177" i="7"/>
  <c r="H176" i="7"/>
  <c r="L176" i="7"/>
  <c r="G176" i="7"/>
  <c r="H175" i="7"/>
  <c r="L175" i="7"/>
  <c r="L185" i="7"/>
  <c r="J78" i="7"/>
  <c r="G175" i="7"/>
  <c r="G185" i="7"/>
  <c r="H170" i="7"/>
  <c r="L170" i="7"/>
  <c r="G170" i="7"/>
  <c r="H169" i="7"/>
  <c r="L169" i="7"/>
  <c r="G169" i="7"/>
  <c r="H168" i="7"/>
  <c r="L168" i="7"/>
  <c r="G168" i="7"/>
  <c r="H167" i="7"/>
  <c r="L167" i="7"/>
  <c r="G167" i="7"/>
  <c r="H166" i="7"/>
  <c r="L166" i="7"/>
  <c r="G166" i="7"/>
  <c r="H165" i="7"/>
  <c r="L165" i="7"/>
  <c r="G165" i="7"/>
  <c r="H164" i="7"/>
  <c r="L164" i="7"/>
  <c r="G164" i="7"/>
  <c r="H163" i="7"/>
  <c r="L163" i="7"/>
  <c r="G163" i="7"/>
  <c r="H162" i="7"/>
  <c r="L162" i="7"/>
  <c r="G162" i="7"/>
  <c r="H161" i="7"/>
  <c r="L161" i="7"/>
  <c r="G161" i="7"/>
  <c r="G171" i="7"/>
  <c r="H156" i="7"/>
  <c r="L156" i="7"/>
  <c r="G156" i="7"/>
  <c r="H155" i="7"/>
  <c r="L155" i="7"/>
  <c r="G155" i="7"/>
  <c r="H154" i="7"/>
  <c r="L154" i="7"/>
  <c r="G154" i="7"/>
  <c r="H153" i="7"/>
  <c r="L153" i="7"/>
  <c r="G153" i="7"/>
  <c r="H152" i="7"/>
  <c r="L152" i="7"/>
  <c r="G152" i="7"/>
  <c r="H151" i="7"/>
  <c r="L151" i="7"/>
  <c r="G151" i="7"/>
  <c r="H150" i="7"/>
  <c r="L150" i="7"/>
  <c r="G150" i="7"/>
  <c r="H149" i="7"/>
  <c r="L149" i="7"/>
  <c r="G149" i="7"/>
  <c r="H148" i="7"/>
  <c r="L148" i="7"/>
  <c r="G148" i="7"/>
  <c r="H147" i="7"/>
  <c r="L147" i="7"/>
  <c r="G147" i="7"/>
  <c r="G157" i="7"/>
  <c r="H142" i="7"/>
  <c r="L142" i="7"/>
  <c r="G142" i="7"/>
  <c r="H141" i="7"/>
  <c r="L141" i="7"/>
  <c r="G141" i="7"/>
  <c r="H140" i="7"/>
  <c r="L140" i="7"/>
  <c r="G140" i="7"/>
  <c r="H139" i="7"/>
  <c r="L139" i="7"/>
  <c r="G139" i="7"/>
  <c r="H138" i="7"/>
  <c r="L138" i="7"/>
  <c r="G138" i="7"/>
  <c r="H137" i="7"/>
  <c r="L137" i="7"/>
  <c r="G137" i="7"/>
  <c r="H136" i="7"/>
  <c r="L136" i="7"/>
  <c r="G136" i="7"/>
  <c r="H135" i="7"/>
  <c r="L135" i="7"/>
  <c r="G135" i="7"/>
  <c r="H134" i="7"/>
  <c r="L134" i="7"/>
  <c r="G134" i="7"/>
  <c r="H133" i="7"/>
  <c r="L133" i="7"/>
  <c r="G133" i="7"/>
  <c r="G143" i="7"/>
  <c r="H128" i="7"/>
  <c r="L128" i="7"/>
  <c r="G128" i="7"/>
  <c r="H127" i="7"/>
  <c r="L127" i="7"/>
  <c r="G127" i="7"/>
  <c r="H126" i="7"/>
  <c r="L126" i="7"/>
  <c r="G126" i="7"/>
  <c r="H125" i="7"/>
  <c r="L125" i="7"/>
  <c r="G125" i="7"/>
  <c r="H124" i="7"/>
  <c r="L124" i="7"/>
  <c r="G124" i="7"/>
  <c r="H123" i="7"/>
  <c r="L123" i="7"/>
  <c r="G123" i="7"/>
  <c r="H122" i="7"/>
  <c r="L122" i="7"/>
  <c r="G122" i="7"/>
  <c r="H121" i="7"/>
  <c r="L121" i="7"/>
  <c r="G121" i="7"/>
  <c r="H120" i="7"/>
  <c r="L120" i="7"/>
  <c r="G120" i="7"/>
  <c r="H119" i="7"/>
  <c r="L119" i="7"/>
  <c r="G119" i="7"/>
  <c r="G129" i="7"/>
  <c r="L96" i="7"/>
  <c r="I94" i="7"/>
  <c r="I91" i="7"/>
  <c r="H72" i="7"/>
  <c r="L72" i="7"/>
  <c r="G72" i="7"/>
  <c r="H71" i="7"/>
  <c r="L71" i="7"/>
  <c r="G71" i="7"/>
  <c r="H70" i="7"/>
  <c r="L70" i="7"/>
  <c r="G70" i="7"/>
  <c r="H69" i="7"/>
  <c r="L69" i="7"/>
  <c r="G69" i="7"/>
  <c r="H68" i="7"/>
  <c r="L68" i="7"/>
  <c r="G68" i="7"/>
  <c r="H67" i="7"/>
  <c r="L67" i="7"/>
  <c r="G67" i="7"/>
  <c r="H65" i="7"/>
  <c r="L65" i="7"/>
  <c r="G65" i="7"/>
  <c r="H64" i="7"/>
  <c r="L64" i="7"/>
  <c r="G64" i="7"/>
  <c r="H63" i="7"/>
  <c r="L63" i="7"/>
  <c r="G63" i="7"/>
  <c r="H62" i="7"/>
  <c r="L62" i="7"/>
  <c r="G62" i="7"/>
  <c r="H61" i="7"/>
  <c r="L61" i="7"/>
  <c r="G61" i="7"/>
  <c r="H60" i="7"/>
  <c r="L60" i="7"/>
  <c r="G60" i="7"/>
  <c r="H59" i="7"/>
  <c r="L59" i="7"/>
  <c r="G59" i="7"/>
  <c r="H58" i="7"/>
  <c r="L58" i="7"/>
  <c r="G58" i="7"/>
  <c r="H57" i="7"/>
  <c r="L57" i="7"/>
  <c r="G57" i="7"/>
  <c r="H56" i="7"/>
  <c r="L56" i="7"/>
  <c r="G56" i="7"/>
  <c r="H54" i="7"/>
  <c r="L54" i="7"/>
  <c r="G54" i="7"/>
  <c r="H53" i="7"/>
  <c r="L53" i="7"/>
  <c r="G53" i="7"/>
  <c r="H52" i="7"/>
  <c r="L52" i="7"/>
  <c r="G52" i="7"/>
  <c r="H51" i="7"/>
  <c r="L51" i="7"/>
  <c r="G51" i="7"/>
  <c r="H50" i="7"/>
  <c r="L50" i="7"/>
  <c r="G50" i="7"/>
  <c r="H49" i="7"/>
  <c r="L49" i="7"/>
  <c r="G49" i="7"/>
  <c r="H48" i="7"/>
  <c r="L48" i="7"/>
  <c r="G48" i="7"/>
  <c r="H47" i="7"/>
  <c r="L47" i="7"/>
  <c r="G47" i="7"/>
  <c r="H46" i="7"/>
  <c r="L46" i="7"/>
  <c r="G46" i="7"/>
  <c r="H45" i="7"/>
  <c r="L45" i="7"/>
  <c r="G45" i="7"/>
  <c r="H44" i="7"/>
  <c r="L44" i="7"/>
  <c r="G44" i="7"/>
  <c r="H43" i="7"/>
  <c r="L43" i="7"/>
  <c r="G43" i="7"/>
  <c r="H42" i="7"/>
  <c r="L42" i="7"/>
  <c r="G42" i="7"/>
  <c r="H41" i="7"/>
  <c r="L41" i="7"/>
  <c r="G41" i="7"/>
  <c r="H40" i="7"/>
  <c r="L40" i="7"/>
  <c r="G40" i="7"/>
  <c r="H39" i="7"/>
  <c r="L39" i="7"/>
  <c r="G39" i="7"/>
  <c r="H38" i="7"/>
  <c r="L38" i="7"/>
  <c r="G38" i="7"/>
  <c r="H37" i="7"/>
  <c r="L37" i="7"/>
  <c r="G37" i="7"/>
  <c r="H36" i="7"/>
  <c r="L36" i="7"/>
  <c r="G36" i="7"/>
  <c r="H34" i="7"/>
  <c r="L34" i="7"/>
  <c r="G34" i="7"/>
  <c r="H33" i="7"/>
  <c r="L33" i="7"/>
  <c r="G33" i="7"/>
  <c r="H32" i="7"/>
  <c r="L32" i="7"/>
  <c r="G32" i="7"/>
  <c r="H31" i="7"/>
  <c r="L31" i="7"/>
  <c r="G31" i="7"/>
  <c r="H29" i="7"/>
  <c r="L29" i="7"/>
  <c r="G29" i="7"/>
  <c r="H28" i="7"/>
  <c r="L28" i="7"/>
  <c r="G28" i="7"/>
  <c r="H26" i="7"/>
  <c r="L26" i="7"/>
  <c r="G26" i="7"/>
  <c r="H25" i="7"/>
  <c r="L25" i="7"/>
  <c r="G25" i="7"/>
  <c r="H24" i="7"/>
  <c r="L24" i="7"/>
  <c r="G24" i="7"/>
  <c r="H23" i="7"/>
  <c r="L23" i="7"/>
  <c r="G23" i="7"/>
  <c r="H21" i="7"/>
  <c r="L21" i="7"/>
  <c r="G21" i="7"/>
  <c r="H20" i="7"/>
  <c r="L20" i="7"/>
  <c r="G20" i="7"/>
  <c r="H19" i="7"/>
  <c r="L19" i="7"/>
  <c r="G19" i="7"/>
  <c r="H18" i="7"/>
  <c r="L18" i="7"/>
  <c r="G18" i="7"/>
  <c r="H17" i="7"/>
  <c r="L17" i="7"/>
  <c r="G17" i="7"/>
  <c r="H16" i="7"/>
  <c r="L16" i="7"/>
  <c r="G16" i="7"/>
  <c r="H15" i="7"/>
  <c r="L15" i="7"/>
  <c r="G15" i="7"/>
  <c r="H14" i="7"/>
  <c r="L14" i="7"/>
  <c r="G14" i="7"/>
  <c r="H13" i="7"/>
  <c r="L13" i="7"/>
  <c r="G13" i="7"/>
  <c r="H12" i="7"/>
  <c r="L12" i="7"/>
  <c r="G12" i="7"/>
  <c r="H11" i="7"/>
  <c r="L11" i="7"/>
  <c r="G11" i="7"/>
  <c r="H10" i="7"/>
  <c r="L10" i="7"/>
  <c r="G10" i="7"/>
  <c r="H8" i="7"/>
  <c r="L8" i="7"/>
  <c r="G8" i="7"/>
  <c r="L143" i="7"/>
  <c r="J75" i="7"/>
  <c r="E77" i="7"/>
  <c r="G77" i="7"/>
  <c r="L199" i="7"/>
  <c r="J79" i="7"/>
  <c r="E76" i="7"/>
  <c r="G76" i="7"/>
  <c r="L78" i="7"/>
  <c r="B110" i="7"/>
  <c r="E74" i="7"/>
  <c r="G74" i="7"/>
  <c r="L129" i="7"/>
  <c r="C210" i="7"/>
  <c r="K210" i="7"/>
  <c r="M210" i="7"/>
  <c r="L157" i="7"/>
  <c r="J76" i="7"/>
  <c r="E78" i="7"/>
  <c r="G78" i="7"/>
  <c r="C214" i="7"/>
  <c r="K214" i="7"/>
  <c r="M214" i="7"/>
  <c r="J74" i="7"/>
  <c r="C211" i="7"/>
  <c r="K211" i="7"/>
  <c r="M211" i="7"/>
  <c r="E75" i="7"/>
  <c r="G75" i="7"/>
  <c r="E79" i="7"/>
  <c r="G79" i="7"/>
  <c r="G80" i="7"/>
  <c r="E91" i="7"/>
  <c r="L91" i="7"/>
  <c r="L171" i="7"/>
  <c r="J77" i="7"/>
  <c r="C215" i="7"/>
  <c r="K215" i="7"/>
  <c r="M215" i="7"/>
  <c r="L77" i="7"/>
  <c r="B109" i="7"/>
  <c r="C212" i="7"/>
  <c r="K212" i="7"/>
  <c r="M212" i="7"/>
  <c r="C213" i="7"/>
  <c r="K213" i="7"/>
  <c r="M213" i="7"/>
  <c r="B108" i="7"/>
  <c r="L76" i="7"/>
  <c r="B111" i="7"/>
  <c r="L79" i="7"/>
  <c r="L74" i="7"/>
  <c r="B106" i="7"/>
  <c r="B107" i="7"/>
  <c r="L75" i="7"/>
  <c r="L80" i="7"/>
  <c r="B113" i="7"/>
  <c r="E94" i="7"/>
  <c r="L94" i="7"/>
  <c r="L95" i="7"/>
  <c r="L97" i="7"/>
  <c r="B102" i="7"/>
  <c r="B103" i="7"/>
  <c r="H99" i="7"/>
  <c r="F235" i="6"/>
  <c r="J235" i="6"/>
  <c r="B235" i="6"/>
  <c r="F234" i="6"/>
  <c r="J234" i="6"/>
  <c r="B234" i="6"/>
  <c r="F233" i="6"/>
  <c r="J233" i="6"/>
  <c r="B233" i="6"/>
  <c r="F232" i="6"/>
  <c r="J232" i="6"/>
  <c r="B232" i="6"/>
  <c r="F231" i="6"/>
  <c r="J231" i="6"/>
  <c r="B231" i="6"/>
  <c r="F230" i="6"/>
  <c r="J230" i="6"/>
  <c r="B230" i="6"/>
  <c r="H218" i="6"/>
  <c r="L218" i="6"/>
  <c r="G218" i="6"/>
  <c r="H217" i="6"/>
  <c r="L217" i="6"/>
  <c r="G217" i="6"/>
  <c r="H216" i="6"/>
  <c r="L216" i="6"/>
  <c r="G216" i="6"/>
  <c r="H215" i="6"/>
  <c r="L215" i="6"/>
  <c r="G215" i="6"/>
  <c r="H214" i="6"/>
  <c r="L214" i="6"/>
  <c r="G214" i="6"/>
  <c r="H213" i="6"/>
  <c r="L213" i="6"/>
  <c r="G213" i="6"/>
  <c r="H212" i="6"/>
  <c r="L212" i="6"/>
  <c r="G212" i="6"/>
  <c r="H211" i="6"/>
  <c r="L211" i="6"/>
  <c r="G211" i="6"/>
  <c r="H210" i="6"/>
  <c r="L210" i="6"/>
  <c r="G210" i="6"/>
  <c r="H209" i="6"/>
  <c r="L209" i="6"/>
  <c r="L219" i="6"/>
  <c r="J99" i="6"/>
  <c r="G209" i="6"/>
  <c r="H204" i="6"/>
  <c r="L204" i="6"/>
  <c r="G204" i="6"/>
  <c r="H203" i="6"/>
  <c r="L203" i="6"/>
  <c r="G203" i="6"/>
  <c r="H202" i="6"/>
  <c r="L202" i="6"/>
  <c r="G202" i="6"/>
  <c r="H201" i="6"/>
  <c r="L201" i="6"/>
  <c r="G201" i="6"/>
  <c r="H200" i="6"/>
  <c r="L200" i="6"/>
  <c r="G200" i="6"/>
  <c r="H199" i="6"/>
  <c r="L199" i="6"/>
  <c r="G199" i="6"/>
  <c r="H198" i="6"/>
  <c r="L198" i="6"/>
  <c r="G198" i="6"/>
  <c r="H197" i="6"/>
  <c r="L197" i="6"/>
  <c r="G197" i="6"/>
  <c r="H196" i="6"/>
  <c r="L196" i="6"/>
  <c r="G196" i="6"/>
  <c r="H195" i="6"/>
  <c r="L195" i="6"/>
  <c r="G195" i="6"/>
  <c r="G205" i="6"/>
  <c r="E98" i="6"/>
  <c r="G98" i="6"/>
  <c r="H190" i="6"/>
  <c r="L190" i="6"/>
  <c r="G190" i="6"/>
  <c r="H189" i="6"/>
  <c r="L189" i="6"/>
  <c r="G189" i="6"/>
  <c r="H188" i="6"/>
  <c r="L188" i="6"/>
  <c r="G188" i="6"/>
  <c r="H187" i="6"/>
  <c r="L187" i="6"/>
  <c r="G187" i="6"/>
  <c r="H186" i="6"/>
  <c r="L186" i="6"/>
  <c r="G186" i="6"/>
  <c r="H185" i="6"/>
  <c r="L185" i="6"/>
  <c r="G185" i="6"/>
  <c r="H184" i="6"/>
  <c r="L184" i="6"/>
  <c r="G184" i="6"/>
  <c r="H183" i="6"/>
  <c r="L183" i="6"/>
  <c r="G183" i="6"/>
  <c r="H182" i="6"/>
  <c r="L182" i="6"/>
  <c r="G182" i="6"/>
  <c r="H181" i="6"/>
  <c r="L181" i="6"/>
  <c r="L191" i="6"/>
  <c r="J97" i="6"/>
  <c r="G181" i="6"/>
  <c r="H176" i="6"/>
  <c r="L176" i="6"/>
  <c r="G176" i="6"/>
  <c r="H175" i="6"/>
  <c r="L175" i="6"/>
  <c r="G175" i="6"/>
  <c r="H174" i="6"/>
  <c r="L174" i="6"/>
  <c r="G174" i="6"/>
  <c r="H173" i="6"/>
  <c r="L173" i="6"/>
  <c r="G173" i="6"/>
  <c r="H172" i="6"/>
  <c r="L172" i="6"/>
  <c r="G172" i="6"/>
  <c r="H171" i="6"/>
  <c r="L171" i="6"/>
  <c r="G171" i="6"/>
  <c r="H170" i="6"/>
  <c r="L170" i="6"/>
  <c r="G170" i="6"/>
  <c r="H169" i="6"/>
  <c r="L169" i="6"/>
  <c r="G169" i="6"/>
  <c r="H168" i="6"/>
  <c r="L168" i="6"/>
  <c r="G168" i="6"/>
  <c r="H167" i="6"/>
  <c r="L167" i="6"/>
  <c r="G167" i="6"/>
  <c r="G177" i="6"/>
  <c r="H162" i="6"/>
  <c r="L162" i="6"/>
  <c r="G162" i="6"/>
  <c r="H161" i="6"/>
  <c r="L161" i="6"/>
  <c r="G161" i="6"/>
  <c r="H160" i="6"/>
  <c r="L160" i="6"/>
  <c r="G160" i="6"/>
  <c r="H159" i="6"/>
  <c r="L159" i="6"/>
  <c r="G159" i="6"/>
  <c r="H158" i="6"/>
  <c r="L158" i="6"/>
  <c r="G158" i="6"/>
  <c r="H157" i="6"/>
  <c r="L157" i="6"/>
  <c r="G157" i="6"/>
  <c r="H156" i="6"/>
  <c r="L156" i="6"/>
  <c r="G156" i="6"/>
  <c r="H155" i="6"/>
  <c r="L155" i="6"/>
  <c r="G155" i="6"/>
  <c r="H154" i="6"/>
  <c r="L154" i="6"/>
  <c r="G154" i="6"/>
  <c r="H153" i="6"/>
  <c r="L153" i="6"/>
  <c r="L163" i="6"/>
  <c r="J95" i="6"/>
  <c r="G153" i="6"/>
  <c r="H148" i="6"/>
  <c r="L148" i="6"/>
  <c r="G148" i="6"/>
  <c r="H147" i="6"/>
  <c r="L147" i="6"/>
  <c r="G147" i="6"/>
  <c r="H146" i="6"/>
  <c r="L146" i="6"/>
  <c r="G146" i="6"/>
  <c r="H145" i="6"/>
  <c r="L145" i="6"/>
  <c r="G145" i="6"/>
  <c r="H144" i="6"/>
  <c r="L144" i="6"/>
  <c r="G144" i="6"/>
  <c r="H143" i="6"/>
  <c r="L143" i="6"/>
  <c r="G143" i="6"/>
  <c r="H142" i="6"/>
  <c r="L142" i="6"/>
  <c r="G142" i="6"/>
  <c r="H141" i="6"/>
  <c r="L141" i="6"/>
  <c r="G141" i="6"/>
  <c r="H140" i="6"/>
  <c r="L140" i="6"/>
  <c r="G140" i="6"/>
  <c r="L139" i="6"/>
  <c r="G139" i="6"/>
  <c r="G149" i="6"/>
  <c r="L116" i="6"/>
  <c r="I114" i="6"/>
  <c r="I111" i="6"/>
  <c r="E96" i="6"/>
  <c r="G96" i="6"/>
  <c r="H92" i="6"/>
  <c r="L92" i="6"/>
  <c r="G92" i="6"/>
  <c r="H91" i="6"/>
  <c r="L91" i="6"/>
  <c r="G91" i="6"/>
  <c r="H90" i="6"/>
  <c r="L90" i="6"/>
  <c r="G90" i="6"/>
  <c r="H89" i="6"/>
  <c r="L89" i="6"/>
  <c r="G89" i="6"/>
  <c r="H88" i="6"/>
  <c r="L88" i="6"/>
  <c r="G88" i="6"/>
  <c r="H87" i="6"/>
  <c r="L87" i="6"/>
  <c r="G87" i="6"/>
  <c r="H86" i="6"/>
  <c r="L86" i="6"/>
  <c r="G86" i="6"/>
  <c r="H85" i="6"/>
  <c r="L85" i="6"/>
  <c r="G85" i="6"/>
  <c r="H84" i="6"/>
  <c r="L84" i="6"/>
  <c r="G84" i="6"/>
  <c r="H83" i="6"/>
  <c r="L83" i="6"/>
  <c r="G83" i="6"/>
  <c r="H82" i="6"/>
  <c r="L82" i="6"/>
  <c r="G82" i="6"/>
  <c r="H81" i="6"/>
  <c r="L81" i="6"/>
  <c r="G81" i="6"/>
  <c r="H80" i="6"/>
  <c r="L80" i="6"/>
  <c r="G80" i="6"/>
  <c r="H79" i="6"/>
  <c r="L79" i="6"/>
  <c r="G79" i="6"/>
  <c r="H78" i="6"/>
  <c r="L78" i="6"/>
  <c r="G78" i="6"/>
  <c r="H77" i="6"/>
  <c r="L77" i="6"/>
  <c r="G77" i="6"/>
  <c r="H76" i="6"/>
  <c r="L76" i="6"/>
  <c r="G76" i="6"/>
  <c r="H75" i="6"/>
  <c r="L75" i="6"/>
  <c r="G75" i="6"/>
  <c r="H74" i="6"/>
  <c r="L74" i="6"/>
  <c r="G74" i="6"/>
  <c r="H73" i="6"/>
  <c r="L73" i="6"/>
  <c r="G73" i="6"/>
  <c r="H72" i="6"/>
  <c r="L72" i="6"/>
  <c r="G72" i="6"/>
  <c r="H71" i="6"/>
  <c r="L71" i="6"/>
  <c r="G71" i="6"/>
  <c r="H70" i="6"/>
  <c r="L70" i="6"/>
  <c r="G70" i="6"/>
  <c r="H69" i="6"/>
  <c r="L69" i="6"/>
  <c r="G69" i="6"/>
  <c r="H68" i="6"/>
  <c r="L68" i="6"/>
  <c r="G68" i="6"/>
  <c r="H67" i="6"/>
  <c r="L67" i="6"/>
  <c r="G67" i="6"/>
  <c r="H66" i="6"/>
  <c r="L66" i="6"/>
  <c r="G66" i="6"/>
  <c r="H65" i="6"/>
  <c r="L65" i="6"/>
  <c r="G65" i="6"/>
  <c r="H64" i="6"/>
  <c r="L64" i="6"/>
  <c r="G64" i="6"/>
  <c r="H63" i="6"/>
  <c r="L63" i="6"/>
  <c r="G63" i="6"/>
  <c r="H62" i="6"/>
  <c r="L62" i="6"/>
  <c r="G62" i="6"/>
  <c r="H61" i="6"/>
  <c r="L61" i="6"/>
  <c r="G61" i="6"/>
  <c r="H60" i="6"/>
  <c r="L60" i="6"/>
  <c r="G60" i="6"/>
  <c r="H59" i="6"/>
  <c r="L59" i="6"/>
  <c r="G59" i="6"/>
  <c r="H58" i="6"/>
  <c r="L58" i="6"/>
  <c r="G58" i="6"/>
  <c r="H57" i="6"/>
  <c r="L57" i="6"/>
  <c r="G57" i="6"/>
  <c r="H56" i="6"/>
  <c r="L56" i="6"/>
  <c r="G56" i="6"/>
  <c r="H55" i="6"/>
  <c r="L55" i="6"/>
  <c r="G55" i="6"/>
  <c r="H53" i="6"/>
  <c r="L53" i="6"/>
  <c r="G53" i="6"/>
  <c r="H52" i="6"/>
  <c r="L52" i="6"/>
  <c r="G52" i="6"/>
  <c r="H51" i="6"/>
  <c r="L51" i="6"/>
  <c r="G51" i="6"/>
  <c r="H50" i="6"/>
  <c r="L50" i="6"/>
  <c r="G50" i="6"/>
  <c r="H49" i="6"/>
  <c r="L49" i="6"/>
  <c r="G49" i="6"/>
  <c r="H48" i="6"/>
  <c r="L48" i="6"/>
  <c r="G48" i="6"/>
  <c r="H47" i="6"/>
  <c r="L47" i="6"/>
  <c r="G47" i="6"/>
  <c r="H46" i="6"/>
  <c r="L46" i="6"/>
  <c r="G46" i="6"/>
  <c r="H44" i="6"/>
  <c r="L44" i="6"/>
  <c r="G44" i="6"/>
  <c r="H43" i="6"/>
  <c r="L43" i="6"/>
  <c r="G43" i="6"/>
  <c r="H42" i="6"/>
  <c r="L42" i="6"/>
  <c r="G42" i="6"/>
  <c r="H40" i="6"/>
  <c r="L40" i="6"/>
  <c r="G40" i="6"/>
  <c r="H39" i="6"/>
  <c r="L39" i="6"/>
  <c r="G39" i="6"/>
  <c r="H38" i="6"/>
  <c r="L38" i="6"/>
  <c r="G38" i="6"/>
  <c r="H37" i="6"/>
  <c r="L37" i="6"/>
  <c r="G37" i="6"/>
  <c r="H36" i="6"/>
  <c r="L36" i="6"/>
  <c r="G36" i="6"/>
  <c r="H35" i="6"/>
  <c r="L35" i="6"/>
  <c r="G35" i="6"/>
  <c r="H34" i="6"/>
  <c r="L34" i="6"/>
  <c r="G34" i="6"/>
  <c r="H33" i="6"/>
  <c r="L33" i="6"/>
  <c r="G33" i="6"/>
  <c r="H31" i="6"/>
  <c r="L31" i="6"/>
  <c r="G31" i="6"/>
  <c r="H30" i="6"/>
  <c r="L30" i="6"/>
  <c r="G30" i="6"/>
  <c r="H29" i="6"/>
  <c r="L29" i="6"/>
  <c r="G29" i="6"/>
  <c r="H28" i="6"/>
  <c r="L28" i="6"/>
  <c r="G28" i="6"/>
  <c r="H27" i="6"/>
  <c r="L27" i="6"/>
  <c r="G27" i="6"/>
  <c r="H26" i="6"/>
  <c r="L26" i="6"/>
  <c r="G26" i="6"/>
  <c r="H25" i="6"/>
  <c r="L25" i="6"/>
  <c r="G25" i="6"/>
  <c r="H24" i="6"/>
  <c r="L24" i="6"/>
  <c r="G24" i="6"/>
  <c r="H23" i="6"/>
  <c r="L23" i="6"/>
  <c r="G23" i="6"/>
  <c r="H22" i="6"/>
  <c r="L22" i="6"/>
  <c r="G22" i="6"/>
  <c r="H21" i="6"/>
  <c r="L21" i="6"/>
  <c r="G21" i="6"/>
  <c r="H20" i="6"/>
  <c r="L20" i="6"/>
  <c r="G20" i="6"/>
  <c r="H19" i="6"/>
  <c r="L19" i="6"/>
  <c r="G19" i="6"/>
  <c r="H18" i="6"/>
  <c r="L18" i="6"/>
  <c r="G18" i="6"/>
  <c r="H17" i="6"/>
  <c r="L17" i="6"/>
  <c r="G17" i="6"/>
  <c r="H16" i="6"/>
  <c r="L16" i="6"/>
  <c r="G16" i="6"/>
  <c r="H15" i="6"/>
  <c r="L15" i="6"/>
  <c r="G15" i="6"/>
  <c r="H14" i="6"/>
  <c r="L14" i="6"/>
  <c r="G14" i="6"/>
  <c r="H13" i="6"/>
  <c r="L13" i="6"/>
  <c r="G13" i="6"/>
  <c r="H12" i="6"/>
  <c r="L12" i="6"/>
  <c r="G12" i="6"/>
  <c r="H11" i="6"/>
  <c r="L11" i="6"/>
  <c r="G11" i="6"/>
  <c r="H10" i="6"/>
  <c r="L10" i="6"/>
  <c r="G10" i="6"/>
  <c r="H8" i="6"/>
  <c r="L8" i="6"/>
  <c r="G8" i="6"/>
  <c r="L97" i="6"/>
  <c r="B129" i="6"/>
  <c r="E94" i="6"/>
  <c r="G94" i="6"/>
  <c r="L149" i="6"/>
  <c r="J94" i="6"/>
  <c r="L177" i="6"/>
  <c r="J96" i="6"/>
  <c r="L205" i="6"/>
  <c r="J98" i="6"/>
  <c r="B127" i="6"/>
  <c r="L95" i="6"/>
  <c r="B131" i="6"/>
  <c r="L99" i="6"/>
  <c r="C234" i="6"/>
  <c r="K234" i="6"/>
  <c r="M234" i="6"/>
  <c r="G163" i="6"/>
  <c r="G191" i="6"/>
  <c r="G219" i="6"/>
  <c r="C231" i="6"/>
  <c r="K231" i="6"/>
  <c r="M231" i="6"/>
  <c r="E95" i="6"/>
  <c r="G95" i="6"/>
  <c r="E97" i="6"/>
  <c r="G97" i="6"/>
  <c r="E99" i="6"/>
  <c r="G99" i="6"/>
  <c r="G100" i="6"/>
  <c r="E111" i="6"/>
  <c r="L111" i="6"/>
  <c r="L94" i="6"/>
  <c r="L96" i="6"/>
  <c r="L98" i="6"/>
  <c r="L100" i="6"/>
  <c r="B126" i="6"/>
  <c r="C230" i="6"/>
  <c r="K230" i="6"/>
  <c r="M230" i="6"/>
  <c r="B130" i="6"/>
  <c r="C235" i="6"/>
  <c r="K235" i="6"/>
  <c r="M235" i="6"/>
  <c r="C233" i="6"/>
  <c r="K233" i="6"/>
  <c r="M233" i="6"/>
  <c r="B128" i="6"/>
  <c r="C232" i="6"/>
  <c r="K232" i="6"/>
  <c r="M232" i="6"/>
  <c r="E114" i="6"/>
  <c r="L114" i="6"/>
  <c r="L115" i="6"/>
  <c r="L117" i="6"/>
  <c r="B133" i="6"/>
  <c r="H119" i="6"/>
  <c r="B123" i="6"/>
  <c r="B122" i="6"/>
  <c r="F187" i="5"/>
  <c r="J187" i="5"/>
  <c r="B187" i="5"/>
  <c r="F186" i="5"/>
  <c r="J186" i="5"/>
  <c r="B186" i="5"/>
  <c r="F185" i="5"/>
  <c r="J185" i="5"/>
  <c r="B185" i="5"/>
  <c r="F184" i="5"/>
  <c r="J184" i="5"/>
  <c r="B184" i="5"/>
  <c r="H172" i="5"/>
  <c r="L172" i="5"/>
  <c r="G172" i="5"/>
  <c r="H171" i="5"/>
  <c r="L171" i="5"/>
  <c r="G171" i="5"/>
  <c r="H170" i="5"/>
  <c r="L170" i="5"/>
  <c r="G170" i="5"/>
  <c r="H169" i="5"/>
  <c r="L169" i="5"/>
  <c r="G169" i="5"/>
  <c r="H168" i="5"/>
  <c r="L168" i="5"/>
  <c r="G168" i="5"/>
  <c r="H167" i="5"/>
  <c r="L167" i="5"/>
  <c r="G167" i="5"/>
  <c r="H166" i="5"/>
  <c r="L166" i="5"/>
  <c r="G166" i="5"/>
  <c r="H165" i="5"/>
  <c r="L165" i="5"/>
  <c r="G165" i="5"/>
  <c r="H164" i="5"/>
  <c r="L164" i="5"/>
  <c r="G164" i="5"/>
  <c r="H163" i="5"/>
  <c r="L163" i="5"/>
  <c r="G163" i="5"/>
  <c r="G173" i="5"/>
  <c r="H158" i="5"/>
  <c r="L158" i="5"/>
  <c r="G158" i="5"/>
  <c r="H157" i="5"/>
  <c r="L157" i="5"/>
  <c r="G157" i="5"/>
  <c r="H156" i="5"/>
  <c r="L156" i="5"/>
  <c r="G156" i="5"/>
  <c r="H155" i="5"/>
  <c r="L155" i="5"/>
  <c r="G155" i="5"/>
  <c r="H154" i="5"/>
  <c r="L154" i="5"/>
  <c r="G154" i="5"/>
  <c r="H153" i="5"/>
  <c r="L153" i="5"/>
  <c r="G153" i="5"/>
  <c r="H152" i="5"/>
  <c r="L152" i="5"/>
  <c r="G152" i="5"/>
  <c r="H151" i="5"/>
  <c r="L151" i="5"/>
  <c r="G151" i="5"/>
  <c r="H150" i="5"/>
  <c r="L150" i="5"/>
  <c r="G150" i="5"/>
  <c r="H149" i="5"/>
  <c r="L149" i="5"/>
  <c r="L159" i="5"/>
  <c r="J82" i="5"/>
  <c r="G149" i="5"/>
  <c r="G159" i="5"/>
  <c r="H144" i="5"/>
  <c r="L144" i="5"/>
  <c r="G144" i="5"/>
  <c r="H143" i="5"/>
  <c r="L143" i="5"/>
  <c r="G143" i="5"/>
  <c r="H142" i="5"/>
  <c r="L142" i="5"/>
  <c r="G142" i="5"/>
  <c r="H141" i="5"/>
  <c r="L141" i="5"/>
  <c r="G141" i="5"/>
  <c r="H140" i="5"/>
  <c r="L140" i="5"/>
  <c r="G140" i="5"/>
  <c r="H139" i="5"/>
  <c r="L139" i="5"/>
  <c r="G139" i="5"/>
  <c r="H138" i="5"/>
  <c r="L138" i="5"/>
  <c r="G138" i="5"/>
  <c r="H137" i="5"/>
  <c r="L137" i="5"/>
  <c r="G137" i="5"/>
  <c r="H136" i="5"/>
  <c r="L136" i="5"/>
  <c r="G136" i="5"/>
  <c r="H135" i="5"/>
  <c r="L135" i="5"/>
  <c r="G135" i="5"/>
  <c r="G145" i="5"/>
  <c r="H130" i="5"/>
  <c r="L130" i="5"/>
  <c r="G130" i="5"/>
  <c r="H129" i="5"/>
  <c r="L129" i="5"/>
  <c r="G129" i="5"/>
  <c r="H128" i="5"/>
  <c r="L128" i="5"/>
  <c r="G128" i="5"/>
  <c r="H127" i="5"/>
  <c r="L127" i="5"/>
  <c r="G127" i="5"/>
  <c r="H126" i="5"/>
  <c r="L126" i="5"/>
  <c r="G126" i="5"/>
  <c r="H125" i="5"/>
  <c r="L125" i="5"/>
  <c r="G125" i="5"/>
  <c r="H124" i="5"/>
  <c r="L124" i="5"/>
  <c r="G124" i="5"/>
  <c r="H123" i="5"/>
  <c r="L123" i="5"/>
  <c r="G123" i="5"/>
  <c r="H122" i="5"/>
  <c r="L122" i="5"/>
  <c r="G122" i="5"/>
  <c r="H121" i="5"/>
  <c r="L121" i="5"/>
  <c r="G121" i="5"/>
  <c r="G131" i="5"/>
  <c r="L100" i="5"/>
  <c r="I98" i="5"/>
  <c r="I95" i="5"/>
  <c r="H78" i="5"/>
  <c r="L78" i="5"/>
  <c r="G78" i="5"/>
  <c r="H77" i="5"/>
  <c r="L77" i="5"/>
  <c r="G77" i="5"/>
  <c r="H76" i="5"/>
  <c r="L76" i="5"/>
  <c r="G76" i="5"/>
  <c r="H75" i="5"/>
  <c r="L75" i="5"/>
  <c r="G75" i="5"/>
  <c r="H74" i="5"/>
  <c r="L74" i="5"/>
  <c r="G74" i="5"/>
  <c r="H73" i="5"/>
  <c r="L73" i="5"/>
  <c r="G73" i="5"/>
  <c r="H72" i="5"/>
  <c r="L72" i="5"/>
  <c r="G72" i="5"/>
  <c r="H71" i="5"/>
  <c r="L71" i="5"/>
  <c r="G71" i="5"/>
  <c r="H70" i="5"/>
  <c r="L70" i="5"/>
  <c r="G70" i="5"/>
  <c r="H69" i="5"/>
  <c r="L69" i="5"/>
  <c r="G69" i="5"/>
  <c r="H68" i="5"/>
  <c r="L68" i="5"/>
  <c r="G68" i="5"/>
  <c r="H67" i="5"/>
  <c r="L67" i="5"/>
  <c r="G67" i="5"/>
  <c r="H66" i="5"/>
  <c r="L66" i="5"/>
  <c r="G66" i="5"/>
  <c r="H65" i="5"/>
  <c r="L65" i="5"/>
  <c r="G65" i="5"/>
  <c r="H64" i="5"/>
  <c r="L64" i="5"/>
  <c r="G64" i="5"/>
  <c r="H63" i="5"/>
  <c r="L63" i="5"/>
  <c r="G63" i="5"/>
  <c r="H62" i="5"/>
  <c r="L62" i="5"/>
  <c r="G62" i="5"/>
  <c r="H61" i="5"/>
  <c r="L61" i="5"/>
  <c r="G61" i="5"/>
  <c r="H60" i="5"/>
  <c r="L60" i="5"/>
  <c r="G60" i="5"/>
  <c r="H59" i="5"/>
  <c r="L59" i="5"/>
  <c r="G59" i="5"/>
  <c r="H58" i="5"/>
  <c r="L58" i="5"/>
  <c r="G58" i="5"/>
  <c r="H57" i="5"/>
  <c r="L57" i="5"/>
  <c r="G57" i="5"/>
  <c r="H56" i="5"/>
  <c r="L56" i="5"/>
  <c r="G56" i="5"/>
  <c r="H55" i="5"/>
  <c r="L55" i="5"/>
  <c r="G55" i="5"/>
  <c r="H53" i="5"/>
  <c r="L53" i="5"/>
  <c r="G53" i="5"/>
  <c r="H52" i="5"/>
  <c r="L52" i="5"/>
  <c r="G52" i="5"/>
  <c r="H51" i="5"/>
  <c r="L51" i="5"/>
  <c r="G51" i="5"/>
  <c r="H50" i="5"/>
  <c r="L50" i="5"/>
  <c r="G50" i="5"/>
  <c r="H49" i="5"/>
  <c r="L49" i="5"/>
  <c r="G49" i="5"/>
  <c r="H48" i="5"/>
  <c r="L48" i="5"/>
  <c r="G48" i="5"/>
  <c r="H47" i="5"/>
  <c r="L47" i="5"/>
  <c r="G47" i="5"/>
  <c r="H46" i="5"/>
  <c r="L46" i="5"/>
  <c r="G46" i="5"/>
  <c r="H44" i="5"/>
  <c r="L44" i="5"/>
  <c r="G44" i="5"/>
  <c r="H43" i="5"/>
  <c r="L43" i="5"/>
  <c r="G43" i="5"/>
  <c r="H42" i="5"/>
  <c r="L42" i="5"/>
  <c r="G42" i="5"/>
  <c r="H40" i="5"/>
  <c r="L40" i="5"/>
  <c r="G40" i="5"/>
  <c r="H39" i="5"/>
  <c r="L39" i="5"/>
  <c r="G39" i="5"/>
  <c r="H38" i="5"/>
  <c r="L38" i="5"/>
  <c r="G38" i="5"/>
  <c r="H37" i="5"/>
  <c r="L37" i="5"/>
  <c r="G37" i="5"/>
  <c r="H36" i="5"/>
  <c r="L36" i="5"/>
  <c r="G36" i="5"/>
  <c r="H35" i="5"/>
  <c r="L35" i="5"/>
  <c r="G35" i="5"/>
  <c r="H34" i="5"/>
  <c r="L34" i="5"/>
  <c r="G34" i="5"/>
  <c r="H33" i="5"/>
  <c r="L33" i="5"/>
  <c r="G33" i="5"/>
  <c r="H31" i="5"/>
  <c r="L31" i="5"/>
  <c r="G31" i="5"/>
  <c r="H30" i="5"/>
  <c r="L30" i="5"/>
  <c r="G30" i="5"/>
  <c r="H29" i="5"/>
  <c r="L29" i="5"/>
  <c r="G29" i="5"/>
  <c r="H28" i="5"/>
  <c r="L28" i="5"/>
  <c r="G28" i="5"/>
  <c r="H27" i="5"/>
  <c r="L27" i="5"/>
  <c r="G27" i="5"/>
  <c r="H26" i="5"/>
  <c r="L26" i="5"/>
  <c r="G26" i="5"/>
  <c r="H25" i="5"/>
  <c r="L25" i="5"/>
  <c r="G25" i="5"/>
  <c r="H24" i="5"/>
  <c r="L24" i="5"/>
  <c r="G24" i="5"/>
  <c r="H23" i="5"/>
  <c r="L23" i="5"/>
  <c r="G23" i="5"/>
  <c r="H22" i="5"/>
  <c r="L22" i="5"/>
  <c r="G22" i="5"/>
  <c r="H21" i="5"/>
  <c r="L21" i="5"/>
  <c r="G21" i="5"/>
  <c r="H20" i="5"/>
  <c r="L20" i="5"/>
  <c r="G20" i="5"/>
  <c r="H19" i="5"/>
  <c r="L19" i="5"/>
  <c r="G19" i="5"/>
  <c r="H18" i="5"/>
  <c r="L18" i="5"/>
  <c r="G18" i="5"/>
  <c r="H17" i="5"/>
  <c r="L17" i="5"/>
  <c r="G17" i="5"/>
  <c r="H16" i="5"/>
  <c r="L16" i="5"/>
  <c r="G16" i="5"/>
  <c r="H15" i="5"/>
  <c r="L15" i="5"/>
  <c r="G15" i="5"/>
  <c r="H14" i="5"/>
  <c r="L14" i="5"/>
  <c r="G14" i="5"/>
  <c r="H13" i="5"/>
  <c r="L13" i="5"/>
  <c r="G13" i="5"/>
  <c r="H12" i="5"/>
  <c r="L12" i="5"/>
  <c r="G12" i="5"/>
  <c r="H11" i="5"/>
  <c r="L11" i="5"/>
  <c r="G11" i="5"/>
  <c r="H10" i="5"/>
  <c r="L10" i="5"/>
  <c r="G10" i="5"/>
  <c r="H8" i="5"/>
  <c r="L8" i="5"/>
  <c r="G8" i="5"/>
  <c r="E81" i="5"/>
  <c r="G81" i="5"/>
  <c r="L173" i="5"/>
  <c r="J83" i="5"/>
  <c r="L131" i="5"/>
  <c r="J80" i="5"/>
  <c r="C186" i="5"/>
  <c r="K186" i="5"/>
  <c r="M186" i="5"/>
  <c r="E82" i="5"/>
  <c r="G82" i="5"/>
  <c r="C184" i="5"/>
  <c r="K184" i="5"/>
  <c r="M184" i="5"/>
  <c r="E80" i="5"/>
  <c r="G80" i="5"/>
  <c r="E83" i="5"/>
  <c r="G83" i="5"/>
  <c r="G84" i="5"/>
  <c r="E95" i="5"/>
  <c r="L95" i="5"/>
  <c r="L82" i="5"/>
  <c r="B112" i="5"/>
  <c r="L145" i="5"/>
  <c r="J81" i="5"/>
  <c r="B113" i="5"/>
  <c r="L83" i="5"/>
  <c r="C187" i="5"/>
  <c r="K187" i="5"/>
  <c r="M187" i="5"/>
  <c r="B110" i="5"/>
  <c r="L80" i="5"/>
  <c r="L81" i="5"/>
  <c r="L84" i="5"/>
  <c r="C185" i="5"/>
  <c r="K185" i="5"/>
  <c r="M185" i="5"/>
  <c r="B111" i="5"/>
  <c r="B115" i="5"/>
  <c r="E98" i="5"/>
  <c r="L98" i="5"/>
  <c r="L99" i="5"/>
  <c r="L101" i="5"/>
  <c r="B107" i="5"/>
  <c r="B106" i="5"/>
  <c r="H103" i="5"/>
  <c r="F169" i="4"/>
  <c r="J169" i="4"/>
  <c r="B169" i="4"/>
  <c r="F168" i="4"/>
  <c r="J168" i="4"/>
  <c r="B168" i="4"/>
  <c r="F167" i="4"/>
  <c r="J167" i="4"/>
  <c r="B167" i="4"/>
  <c r="F166" i="4"/>
  <c r="J166" i="4"/>
  <c r="B166" i="4"/>
  <c r="H154" i="4"/>
  <c r="L154" i="4"/>
  <c r="G154" i="4"/>
  <c r="H153" i="4"/>
  <c r="L153" i="4"/>
  <c r="G153" i="4"/>
  <c r="H152" i="4"/>
  <c r="L152" i="4"/>
  <c r="G152" i="4"/>
  <c r="H151" i="4"/>
  <c r="L151" i="4"/>
  <c r="G151" i="4"/>
  <c r="H150" i="4"/>
  <c r="L150" i="4"/>
  <c r="G150" i="4"/>
  <c r="H149" i="4"/>
  <c r="L149" i="4"/>
  <c r="G149" i="4"/>
  <c r="H148" i="4"/>
  <c r="L148" i="4"/>
  <c r="G148" i="4"/>
  <c r="H147" i="4"/>
  <c r="L147" i="4"/>
  <c r="G147" i="4"/>
  <c r="H146" i="4"/>
  <c r="L146" i="4"/>
  <c r="G146" i="4"/>
  <c r="H145" i="4"/>
  <c r="L145" i="4"/>
  <c r="G145" i="4"/>
  <c r="G155" i="4"/>
  <c r="H140" i="4"/>
  <c r="L140" i="4"/>
  <c r="G140" i="4"/>
  <c r="H139" i="4"/>
  <c r="L139" i="4"/>
  <c r="G139" i="4"/>
  <c r="H138" i="4"/>
  <c r="L138" i="4"/>
  <c r="G138" i="4"/>
  <c r="H137" i="4"/>
  <c r="L137" i="4"/>
  <c r="G137" i="4"/>
  <c r="H136" i="4"/>
  <c r="L136" i="4"/>
  <c r="G136" i="4"/>
  <c r="H135" i="4"/>
  <c r="L135" i="4"/>
  <c r="G135" i="4"/>
  <c r="H134" i="4"/>
  <c r="L134" i="4"/>
  <c r="G134" i="4"/>
  <c r="H133" i="4"/>
  <c r="L133" i="4"/>
  <c r="G133" i="4"/>
  <c r="H132" i="4"/>
  <c r="L132" i="4"/>
  <c r="G132" i="4"/>
  <c r="H131" i="4"/>
  <c r="L131" i="4"/>
  <c r="G131" i="4"/>
  <c r="G141" i="4"/>
  <c r="H126" i="4"/>
  <c r="L126" i="4"/>
  <c r="G126" i="4"/>
  <c r="H125" i="4"/>
  <c r="L125" i="4"/>
  <c r="G125" i="4"/>
  <c r="H124" i="4"/>
  <c r="L124" i="4"/>
  <c r="G124" i="4"/>
  <c r="H123" i="4"/>
  <c r="L123" i="4"/>
  <c r="G123" i="4"/>
  <c r="H122" i="4"/>
  <c r="L122" i="4"/>
  <c r="G122" i="4"/>
  <c r="H121" i="4"/>
  <c r="L121" i="4"/>
  <c r="G121" i="4"/>
  <c r="H120" i="4"/>
  <c r="L120" i="4"/>
  <c r="G120" i="4"/>
  <c r="H119" i="4"/>
  <c r="L119" i="4"/>
  <c r="G119" i="4"/>
  <c r="H118" i="4"/>
  <c r="L118" i="4"/>
  <c r="G118" i="4"/>
  <c r="H117" i="4"/>
  <c r="L117" i="4"/>
  <c r="G117" i="4"/>
  <c r="G127" i="4"/>
  <c r="H112" i="4"/>
  <c r="L112" i="4"/>
  <c r="G112" i="4"/>
  <c r="H111" i="4"/>
  <c r="L111" i="4"/>
  <c r="G111" i="4"/>
  <c r="H110" i="4"/>
  <c r="L110" i="4"/>
  <c r="G110" i="4"/>
  <c r="H109" i="4"/>
  <c r="L109" i="4"/>
  <c r="G109" i="4"/>
  <c r="H108" i="4"/>
  <c r="L108" i="4"/>
  <c r="G108" i="4"/>
  <c r="H107" i="4"/>
  <c r="L107" i="4"/>
  <c r="G107" i="4"/>
  <c r="H106" i="4"/>
  <c r="L106" i="4"/>
  <c r="G106" i="4"/>
  <c r="H105" i="4"/>
  <c r="L105" i="4"/>
  <c r="G105" i="4"/>
  <c r="H104" i="4"/>
  <c r="L104" i="4"/>
  <c r="G104" i="4"/>
  <c r="H103" i="4"/>
  <c r="L103" i="4"/>
  <c r="G103" i="4"/>
  <c r="G113" i="4"/>
  <c r="L82" i="4"/>
  <c r="I80" i="4"/>
  <c r="I77" i="4"/>
  <c r="H60" i="4"/>
  <c r="L60" i="4"/>
  <c r="G60" i="4"/>
  <c r="H59" i="4"/>
  <c r="L59" i="4"/>
  <c r="G59" i="4"/>
  <c r="H58" i="4"/>
  <c r="L58" i="4"/>
  <c r="G58" i="4"/>
  <c r="H57" i="4"/>
  <c r="L57" i="4"/>
  <c r="G57" i="4"/>
  <c r="H56" i="4"/>
  <c r="L56" i="4"/>
  <c r="G56" i="4"/>
  <c r="H55" i="4"/>
  <c r="L55" i="4"/>
  <c r="G55" i="4"/>
  <c r="H53" i="4"/>
  <c r="L53" i="4"/>
  <c r="G53" i="4"/>
  <c r="H52" i="4"/>
  <c r="L52" i="4"/>
  <c r="G52" i="4"/>
  <c r="H51" i="4"/>
  <c r="L51" i="4"/>
  <c r="G51" i="4"/>
  <c r="H50" i="4"/>
  <c r="L50" i="4"/>
  <c r="G50" i="4"/>
  <c r="H49" i="4"/>
  <c r="L49" i="4"/>
  <c r="G49" i="4"/>
  <c r="H48" i="4"/>
  <c r="L48" i="4"/>
  <c r="G48" i="4"/>
  <c r="H47" i="4"/>
  <c r="L47" i="4"/>
  <c r="G47" i="4"/>
  <c r="H46" i="4"/>
  <c r="L46" i="4"/>
  <c r="G46" i="4"/>
  <c r="H45" i="4"/>
  <c r="L45" i="4"/>
  <c r="G45" i="4"/>
  <c r="H44" i="4"/>
  <c r="L44" i="4"/>
  <c r="G44" i="4"/>
  <c r="H43" i="4"/>
  <c r="L43" i="4"/>
  <c r="G43" i="4"/>
  <c r="H42" i="4"/>
  <c r="L42" i="4"/>
  <c r="G42" i="4"/>
  <c r="H41" i="4"/>
  <c r="L41" i="4"/>
  <c r="G41" i="4"/>
  <c r="H40" i="4"/>
  <c r="L40" i="4"/>
  <c r="G40" i="4"/>
  <c r="H39" i="4"/>
  <c r="L39" i="4"/>
  <c r="G39" i="4"/>
  <c r="H38" i="4"/>
  <c r="L38" i="4"/>
  <c r="G38" i="4"/>
  <c r="H37" i="4"/>
  <c r="L37" i="4"/>
  <c r="G37" i="4"/>
  <c r="H36" i="4"/>
  <c r="L36" i="4"/>
  <c r="G36" i="4"/>
  <c r="H34" i="4"/>
  <c r="L34" i="4"/>
  <c r="G34" i="4"/>
  <c r="H33" i="4"/>
  <c r="L33" i="4"/>
  <c r="G33" i="4"/>
  <c r="H32" i="4"/>
  <c r="L32" i="4"/>
  <c r="G32" i="4"/>
  <c r="H31" i="4"/>
  <c r="L31" i="4"/>
  <c r="G31" i="4"/>
  <c r="H29" i="4"/>
  <c r="L29" i="4"/>
  <c r="G29" i="4"/>
  <c r="H28" i="4"/>
  <c r="L28" i="4"/>
  <c r="G28" i="4"/>
  <c r="H26" i="4"/>
  <c r="L26" i="4"/>
  <c r="G26" i="4"/>
  <c r="H25" i="4"/>
  <c r="L25" i="4"/>
  <c r="G25" i="4"/>
  <c r="H24" i="4"/>
  <c r="L24" i="4"/>
  <c r="G24" i="4"/>
  <c r="H23" i="4"/>
  <c r="L23" i="4"/>
  <c r="G23" i="4"/>
  <c r="H21" i="4"/>
  <c r="L21" i="4"/>
  <c r="G21" i="4"/>
  <c r="H20" i="4"/>
  <c r="L20" i="4"/>
  <c r="G20" i="4"/>
  <c r="H19" i="4"/>
  <c r="L19" i="4"/>
  <c r="G19" i="4"/>
  <c r="H18" i="4"/>
  <c r="L18" i="4"/>
  <c r="G18" i="4"/>
  <c r="H17" i="4"/>
  <c r="L17" i="4"/>
  <c r="G17" i="4"/>
  <c r="H16" i="4"/>
  <c r="L16" i="4"/>
  <c r="G16" i="4"/>
  <c r="H15" i="4"/>
  <c r="L15" i="4"/>
  <c r="G15" i="4"/>
  <c r="H14" i="4"/>
  <c r="L14" i="4"/>
  <c r="G14" i="4"/>
  <c r="H13" i="4"/>
  <c r="L13" i="4"/>
  <c r="G13" i="4"/>
  <c r="H12" i="4"/>
  <c r="L12" i="4"/>
  <c r="G12" i="4"/>
  <c r="H11" i="4"/>
  <c r="L11" i="4"/>
  <c r="G11" i="4"/>
  <c r="H10" i="4"/>
  <c r="L10" i="4"/>
  <c r="G10" i="4"/>
  <c r="H8" i="4"/>
  <c r="L8" i="4"/>
  <c r="G8" i="4"/>
  <c r="E62" i="4"/>
  <c r="G62" i="4"/>
  <c r="L113" i="4"/>
  <c r="J62" i="4"/>
  <c r="L127" i="4"/>
  <c r="C167" i="4"/>
  <c r="K167" i="4"/>
  <c r="M167" i="4"/>
  <c r="E63" i="4"/>
  <c r="G63" i="4"/>
  <c r="E65" i="4"/>
  <c r="G65" i="4"/>
  <c r="E64" i="4"/>
  <c r="G64" i="4"/>
  <c r="L141" i="4"/>
  <c r="J64" i="4"/>
  <c r="G66" i="4"/>
  <c r="E77" i="4"/>
  <c r="L77" i="4"/>
  <c r="J63" i="4"/>
  <c r="L155" i="4"/>
  <c r="J65" i="4"/>
  <c r="B95" i="4"/>
  <c r="L65" i="4"/>
  <c r="C169" i="4"/>
  <c r="K169" i="4"/>
  <c r="M169" i="4"/>
  <c r="B94" i="4"/>
  <c r="L64" i="4"/>
  <c r="B92" i="4"/>
  <c r="L62" i="4"/>
  <c r="L63" i="4"/>
  <c r="L66" i="4"/>
  <c r="B93" i="4"/>
  <c r="C168" i="4"/>
  <c r="K168" i="4"/>
  <c r="M168" i="4"/>
  <c r="C166" i="4"/>
  <c r="K166" i="4"/>
  <c r="M166" i="4"/>
  <c r="B97" i="4"/>
  <c r="E80" i="4"/>
  <c r="L80" i="4"/>
  <c r="L81" i="4"/>
  <c r="L83" i="4"/>
  <c r="B88" i="4"/>
  <c r="B89" i="4"/>
  <c r="H85" i="4"/>
  <c r="F157" i="3"/>
  <c r="J157" i="3"/>
  <c r="B157" i="3"/>
  <c r="F156" i="3"/>
  <c r="J156" i="3"/>
  <c r="B156" i="3"/>
  <c r="H144" i="3"/>
  <c r="L144" i="3"/>
  <c r="G144" i="3"/>
  <c r="H143" i="3"/>
  <c r="L143" i="3"/>
  <c r="G143" i="3"/>
  <c r="H142" i="3"/>
  <c r="L142" i="3"/>
  <c r="G142" i="3"/>
  <c r="H141" i="3"/>
  <c r="L141" i="3"/>
  <c r="G141" i="3"/>
  <c r="H140" i="3"/>
  <c r="L140" i="3"/>
  <c r="G140" i="3"/>
  <c r="H139" i="3"/>
  <c r="L139" i="3"/>
  <c r="G139" i="3"/>
  <c r="H138" i="3"/>
  <c r="L138" i="3"/>
  <c r="G138" i="3"/>
  <c r="H137" i="3"/>
  <c r="L137" i="3"/>
  <c r="G137" i="3"/>
  <c r="H136" i="3"/>
  <c r="L136" i="3"/>
  <c r="G136" i="3"/>
  <c r="H135" i="3"/>
  <c r="L135" i="3"/>
  <c r="G135" i="3"/>
  <c r="G145" i="3"/>
  <c r="H130" i="3"/>
  <c r="L130" i="3"/>
  <c r="G130" i="3"/>
  <c r="H129" i="3"/>
  <c r="L129" i="3"/>
  <c r="G129" i="3"/>
  <c r="H128" i="3"/>
  <c r="L128" i="3"/>
  <c r="G128" i="3"/>
  <c r="H127" i="3"/>
  <c r="L127" i="3"/>
  <c r="G127" i="3"/>
  <c r="H126" i="3"/>
  <c r="L126" i="3"/>
  <c r="G126" i="3"/>
  <c r="H125" i="3"/>
  <c r="L125" i="3"/>
  <c r="G125" i="3"/>
  <c r="H124" i="3"/>
  <c r="L124" i="3"/>
  <c r="G124" i="3"/>
  <c r="H123" i="3"/>
  <c r="L123" i="3"/>
  <c r="G123" i="3"/>
  <c r="H122" i="3"/>
  <c r="L122" i="3"/>
  <c r="H121" i="3"/>
  <c r="L121" i="3"/>
  <c r="L131" i="3"/>
  <c r="J84" i="3"/>
  <c r="G122" i="3"/>
  <c r="G121" i="3"/>
  <c r="G131" i="3"/>
  <c r="L102" i="3"/>
  <c r="I100" i="3"/>
  <c r="I97" i="3"/>
  <c r="H82" i="3"/>
  <c r="L82" i="3"/>
  <c r="G82" i="3"/>
  <c r="H81" i="3"/>
  <c r="L81" i="3"/>
  <c r="G81" i="3"/>
  <c r="H80" i="3"/>
  <c r="L80" i="3"/>
  <c r="G80" i="3"/>
  <c r="H79" i="3"/>
  <c r="L79" i="3"/>
  <c r="G79" i="3"/>
  <c r="H78" i="3"/>
  <c r="L78" i="3"/>
  <c r="G78" i="3"/>
  <c r="H77" i="3"/>
  <c r="L77" i="3"/>
  <c r="G77" i="3"/>
  <c r="H75" i="3"/>
  <c r="L75" i="3"/>
  <c r="G75" i="3"/>
  <c r="H74" i="3"/>
  <c r="L74" i="3"/>
  <c r="G74" i="3"/>
  <c r="H73" i="3"/>
  <c r="L73" i="3"/>
  <c r="G73" i="3"/>
  <c r="H72" i="3"/>
  <c r="L72" i="3"/>
  <c r="G72" i="3"/>
  <c r="H71" i="3"/>
  <c r="L71" i="3"/>
  <c r="G71" i="3"/>
  <c r="H70" i="3"/>
  <c r="L70" i="3"/>
  <c r="G70" i="3"/>
  <c r="H69" i="3"/>
  <c r="L69" i="3"/>
  <c r="G69" i="3"/>
  <c r="H68" i="3"/>
  <c r="L68" i="3"/>
  <c r="G68" i="3"/>
  <c r="H67" i="3"/>
  <c r="L67" i="3"/>
  <c r="G67" i="3"/>
  <c r="H66" i="3"/>
  <c r="L66" i="3"/>
  <c r="G66" i="3"/>
  <c r="H65" i="3"/>
  <c r="L65" i="3"/>
  <c r="G65" i="3"/>
  <c r="H64" i="3"/>
  <c r="L64" i="3"/>
  <c r="G64" i="3"/>
  <c r="H63" i="3"/>
  <c r="L63" i="3"/>
  <c r="G63" i="3"/>
  <c r="H62" i="3"/>
  <c r="L62" i="3"/>
  <c r="G62" i="3"/>
  <c r="H61" i="3"/>
  <c r="L61" i="3"/>
  <c r="G61" i="3"/>
  <c r="H60" i="3"/>
  <c r="L60" i="3"/>
  <c r="G60" i="3"/>
  <c r="H59" i="3"/>
  <c r="L59" i="3"/>
  <c r="G59" i="3"/>
  <c r="H58" i="3"/>
  <c r="L58" i="3"/>
  <c r="G58" i="3"/>
  <c r="H57" i="3"/>
  <c r="L57" i="3"/>
  <c r="G57" i="3"/>
  <c r="H56" i="3"/>
  <c r="L56" i="3"/>
  <c r="G56" i="3"/>
  <c r="H55" i="3"/>
  <c r="L55" i="3"/>
  <c r="G55" i="3"/>
  <c r="H53" i="3"/>
  <c r="L53" i="3"/>
  <c r="G53" i="3"/>
  <c r="H52" i="3"/>
  <c r="L52" i="3"/>
  <c r="G52" i="3"/>
  <c r="H51" i="3"/>
  <c r="L51" i="3"/>
  <c r="G51" i="3"/>
  <c r="H50" i="3"/>
  <c r="L50" i="3"/>
  <c r="G50" i="3"/>
  <c r="H49" i="3"/>
  <c r="L49" i="3"/>
  <c r="G49" i="3"/>
  <c r="H48" i="3"/>
  <c r="L48" i="3"/>
  <c r="G48" i="3"/>
  <c r="H47" i="3"/>
  <c r="L47" i="3"/>
  <c r="G47" i="3"/>
  <c r="H46" i="3"/>
  <c r="L46" i="3"/>
  <c r="G46" i="3"/>
  <c r="H44" i="3"/>
  <c r="L44" i="3"/>
  <c r="G44" i="3"/>
  <c r="H43" i="3"/>
  <c r="L43" i="3"/>
  <c r="G43" i="3"/>
  <c r="H42" i="3"/>
  <c r="L42" i="3"/>
  <c r="G42" i="3"/>
  <c r="H40" i="3"/>
  <c r="L40" i="3"/>
  <c r="G40" i="3"/>
  <c r="H39" i="3"/>
  <c r="L39" i="3"/>
  <c r="G39" i="3"/>
  <c r="H38" i="3"/>
  <c r="L38" i="3"/>
  <c r="G38" i="3"/>
  <c r="H37" i="3"/>
  <c r="L37" i="3"/>
  <c r="G37" i="3"/>
  <c r="H36" i="3"/>
  <c r="L36" i="3"/>
  <c r="G36" i="3"/>
  <c r="H35" i="3"/>
  <c r="L35" i="3"/>
  <c r="G35" i="3"/>
  <c r="H34" i="3"/>
  <c r="L34" i="3"/>
  <c r="G34" i="3"/>
  <c r="H33" i="3"/>
  <c r="L33" i="3"/>
  <c r="G33" i="3"/>
  <c r="H31" i="3"/>
  <c r="L31" i="3"/>
  <c r="G31" i="3"/>
  <c r="H30" i="3"/>
  <c r="L30" i="3"/>
  <c r="G30" i="3"/>
  <c r="H29" i="3"/>
  <c r="L29" i="3"/>
  <c r="G29" i="3"/>
  <c r="H28" i="3"/>
  <c r="L28" i="3"/>
  <c r="G28" i="3"/>
  <c r="H27" i="3"/>
  <c r="L27" i="3"/>
  <c r="G27" i="3"/>
  <c r="H26" i="3"/>
  <c r="L26" i="3"/>
  <c r="G26" i="3"/>
  <c r="H25" i="3"/>
  <c r="L25" i="3"/>
  <c r="G25" i="3"/>
  <c r="H24" i="3"/>
  <c r="L24" i="3"/>
  <c r="G24" i="3"/>
  <c r="H23" i="3"/>
  <c r="L23" i="3"/>
  <c r="G23" i="3"/>
  <c r="H22" i="3"/>
  <c r="L22" i="3"/>
  <c r="G22" i="3"/>
  <c r="H21" i="3"/>
  <c r="L21" i="3"/>
  <c r="G21" i="3"/>
  <c r="H20" i="3"/>
  <c r="L20" i="3"/>
  <c r="G20" i="3"/>
  <c r="H19" i="3"/>
  <c r="L19" i="3"/>
  <c r="G19" i="3"/>
  <c r="H18" i="3"/>
  <c r="L18" i="3"/>
  <c r="G18" i="3"/>
  <c r="H17" i="3"/>
  <c r="L17" i="3"/>
  <c r="G17" i="3"/>
  <c r="H16" i="3"/>
  <c r="L16" i="3"/>
  <c r="G16" i="3"/>
  <c r="H15" i="3"/>
  <c r="L15" i="3"/>
  <c r="G15" i="3"/>
  <c r="H14" i="3"/>
  <c r="L14" i="3"/>
  <c r="G14" i="3"/>
  <c r="H13" i="3"/>
  <c r="L13" i="3"/>
  <c r="G13" i="3"/>
  <c r="H12" i="3"/>
  <c r="L12" i="3"/>
  <c r="G12" i="3"/>
  <c r="H11" i="3"/>
  <c r="L11" i="3"/>
  <c r="G11" i="3"/>
  <c r="H10" i="3"/>
  <c r="L10" i="3"/>
  <c r="G10" i="3"/>
  <c r="H8" i="3"/>
  <c r="L8" i="3"/>
  <c r="G8" i="3"/>
  <c r="E84" i="3"/>
  <c r="G84" i="3"/>
  <c r="E85" i="3"/>
  <c r="G85" i="3"/>
  <c r="G86" i="3"/>
  <c r="E97" i="3"/>
  <c r="L97" i="3"/>
  <c r="C156" i="3"/>
  <c r="K156" i="3"/>
  <c r="M156" i="3"/>
  <c r="L84" i="3"/>
  <c r="B112" i="3"/>
  <c r="L145" i="3"/>
  <c r="J85" i="3"/>
  <c r="B113" i="3"/>
  <c r="L85" i="3"/>
  <c r="L86" i="3"/>
  <c r="C157" i="3"/>
  <c r="K157" i="3"/>
  <c r="M157" i="3"/>
  <c r="B115" i="3"/>
  <c r="E100" i="3"/>
  <c r="L100" i="3"/>
  <c r="L101" i="3"/>
  <c r="L103" i="3"/>
  <c r="H105" i="3"/>
  <c r="B109" i="3"/>
  <c r="B108" i="3"/>
  <c r="H8" i="1"/>
  <c r="L8" i="1"/>
  <c r="H10" i="1"/>
  <c r="L10" i="1"/>
  <c r="H11" i="1"/>
  <c r="L11" i="1"/>
  <c r="H12" i="1"/>
  <c r="L12" i="1"/>
  <c r="H13" i="1"/>
  <c r="L13" i="1"/>
  <c r="H14" i="1"/>
  <c r="L14" i="1"/>
  <c r="H15" i="1"/>
  <c r="L15" i="1"/>
  <c r="H16" i="1"/>
  <c r="L16" i="1"/>
  <c r="H17" i="1"/>
  <c r="L17" i="1"/>
  <c r="H18" i="1"/>
  <c r="L18" i="1"/>
  <c r="H19" i="1"/>
  <c r="L19" i="1"/>
  <c r="H20" i="1"/>
  <c r="L20" i="1"/>
  <c r="H21" i="1"/>
  <c r="L21" i="1"/>
  <c r="H23" i="1"/>
  <c r="L23" i="1"/>
  <c r="H24" i="1"/>
  <c r="L24" i="1"/>
  <c r="H25" i="1"/>
  <c r="L25" i="1"/>
  <c r="H26" i="1"/>
  <c r="L26" i="1"/>
  <c r="H28" i="1"/>
  <c r="L28" i="1"/>
  <c r="H29" i="1"/>
  <c r="L29" i="1"/>
  <c r="H31" i="1"/>
  <c r="L31" i="1"/>
  <c r="H32" i="1"/>
  <c r="L32" i="1"/>
  <c r="H33" i="1"/>
  <c r="L33" i="1"/>
  <c r="H34" i="1"/>
  <c r="L34" i="1"/>
  <c r="H36" i="1"/>
  <c r="L36" i="1"/>
  <c r="H37" i="1"/>
  <c r="L37" i="1"/>
  <c r="H38" i="1"/>
  <c r="L38" i="1"/>
  <c r="H39" i="1"/>
  <c r="L39" i="1"/>
  <c r="H40" i="1"/>
  <c r="L40" i="1"/>
  <c r="H41" i="1"/>
  <c r="L41" i="1"/>
  <c r="H42" i="1"/>
  <c r="L42" i="1"/>
  <c r="H43" i="1"/>
  <c r="L43" i="1"/>
  <c r="H44" i="1"/>
  <c r="L44" i="1"/>
  <c r="H45" i="1"/>
  <c r="L45" i="1"/>
  <c r="H46" i="1"/>
  <c r="L46" i="1"/>
  <c r="H47" i="1"/>
  <c r="L47" i="1"/>
  <c r="H48" i="1"/>
  <c r="L48" i="1"/>
  <c r="H49" i="1"/>
  <c r="L49" i="1"/>
  <c r="H50" i="1"/>
  <c r="L50" i="1"/>
  <c r="H51" i="1"/>
  <c r="L51" i="1"/>
  <c r="H52" i="1"/>
  <c r="L52" i="1"/>
  <c r="H53" i="1"/>
  <c r="L53" i="1"/>
  <c r="H54" i="1"/>
  <c r="L54" i="1"/>
  <c r="H56" i="1"/>
  <c r="L56" i="1"/>
  <c r="H57" i="1"/>
  <c r="L57" i="1"/>
  <c r="H58" i="1"/>
  <c r="L58" i="1"/>
  <c r="H59" i="1"/>
  <c r="L59" i="1"/>
  <c r="H60" i="1"/>
  <c r="L60" i="1"/>
  <c r="H61" i="1"/>
  <c r="L61" i="1"/>
  <c r="H100" i="1"/>
  <c r="L100" i="1"/>
  <c r="H101" i="1"/>
  <c r="L101" i="1"/>
  <c r="H102" i="1"/>
  <c r="L102" i="1"/>
  <c r="H103" i="1"/>
  <c r="L103" i="1"/>
  <c r="H104" i="1"/>
  <c r="L104" i="1"/>
  <c r="H105" i="1"/>
  <c r="L105" i="1"/>
  <c r="H106" i="1"/>
  <c r="L106" i="1"/>
  <c r="H107" i="1"/>
  <c r="L107" i="1"/>
  <c r="H108" i="1"/>
  <c r="L108" i="1"/>
  <c r="H109" i="1"/>
  <c r="L109" i="1"/>
  <c r="L110" i="1"/>
  <c r="J63" i="1"/>
  <c r="L63" i="1"/>
  <c r="H114" i="1"/>
  <c r="L114" i="1"/>
  <c r="H115" i="1"/>
  <c r="L115" i="1"/>
  <c r="H116" i="1"/>
  <c r="L116" i="1"/>
  <c r="H117" i="1"/>
  <c r="L117" i="1"/>
  <c r="H118" i="1"/>
  <c r="L118" i="1"/>
  <c r="H119" i="1"/>
  <c r="L119" i="1"/>
  <c r="H120" i="1"/>
  <c r="L120" i="1"/>
  <c r="H121" i="1"/>
  <c r="L121" i="1"/>
  <c r="H122" i="1"/>
  <c r="L122" i="1"/>
  <c r="H123" i="1"/>
  <c r="L123" i="1"/>
  <c r="L124" i="1"/>
  <c r="J64" i="1"/>
  <c r="L64" i="1"/>
  <c r="L65" i="1"/>
  <c r="B94" i="1"/>
  <c r="G41" i="1"/>
  <c r="G38" i="1"/>
  <c r="F136" i="1"/>
  <c r="J136" i="1"/>
  <c r="B136" i="1"/>
  <c r="F135" i="1"/>
  <c r="J135" i="1"/>
  <c r="B135" i="1"/>
  <c r="G123" i="1"/>
  <c r="G122" i="1"/>
  <c r="G121" i="1"/>
  <c r="G120" i="1"/>
  <c r="G119" i="1"/>
  <c r="G118" i="1"/>
  <c r="G117" i="1"/>
  <c r="G116" i="1"/>
  <c r="G115" i="1"/>
  <c r="G114" i="1"/>
  <c r="G109" i="1"/>
  <c r="G108" i="1"/>
  <c r="G107" i="1"/>
  <c r="G106" i="1"/>
  <c r="G105" i="1"/>
  <c r="G104" i="1"/>
  <c r="G103" i="1"/>
  <c r="G102" i="1"/>
  <c r="G101" i="1"/>
  <c r="G100" i="1"/>
  <c r="L81" i="1"/>
  <c r="I79" i="1"/>
  <c r="I76" i="1"/>
  <c r="G61" i="1"/>
  <c r="G60" i="1"/>
  <c r="G59" i="1"/>
  <c r="G58" i="1"/>
  <c r="G57" i="1"/>
  <c r="G56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0" i="1"/>
  <c r="G39" i="1"/>
  <c r="G37" i="1"/>
  <c r="G36" i="1"/>
  <c r="G34" i="1"/>
  <c r="G33" i="1"/>
  <c r="G32" i="1"/>
  <c r="G31" i="1"/>
  <c r="G29" i="1"/>
  <c r="G28" i="1"/>
  <c r="G26" i="1"/>
  <c r="G25" i="1"/>
  <c r="G24" i="1"/>
  <c r="G23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110" i="1"/>
  <c r="E63" i="1"/>
  <c r="G63" i="1"/>
  <c r="G124" i="1"/>
  <c r="E64" i="1"/>
  <c r="G64" i="1"/>
  <c r="C135" i="1"/>
  <c r="K135" i="1"/>
  <c r="M135" i="1"/>
  <c r="G65" i="1"/>
  <c r="E76" i="1"/>
  <c r="L76" i="1"/>
  <c r="B92" i="1"/>
  <c r="B91" i="1"/>
  <c r="C136" i="1"/>
  <c r="K136" i="1"/>
  <c r="M136" i="1"/>
  <c r="E79" i="1"/>
  <c r="L79" i="1"/>
  <c r="L80" i="1"/>
  <c r="L82" i="1"/>
  <c r="B88" i="1"/>
  <c r="B87" i="1"/>
  <c r="H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96" authorId="0" shapeId="0" xr:uid="{00000000-0006-0000-00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99" authorId="0" shapeId="0" xr:uid="{00000000-0006-0000-00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102" authorId="0" shapeId="0" xr:uid="{00000000-0006-0000-00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75" authorId="0" shapeId="0" xr:uid="{00000000-0006-0000-01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78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81" authorId="0" shapeId="0" xr:uid="{00000000-0006-0000-01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76" authorId="0" shapeId="0" xr:uid="{00000000-0006-0000-02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79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82" authorId="0" shapeId="0" xr:uid="{00000000-0006-0000-02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94" authorId="0" shapeId="0" xr:uid="{00000000-0006-0000-03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97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100" authorId="0" shapeId="0" xr:uid="{00000000-0006-0000-03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83" authorId="0" shapeId="0" xr:uid="{00000000-0006-0000-04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86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89" authorId="0" shapeId="0" xr:uid="{00000000-0006-0000-04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98" authorId="0" shapeId="0" xr:uid="{00000000-0006-0000-05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101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104" authorId="0" shapeId="0" xr:uid="{00000000-0006-0000-05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110" authorId="0" shapeId="0" xr:uid="{00000000-0006-0000-06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11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116" authorId="0" shapeId="0" xr:uid="{00000000-0006-0000-06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Babuscio</author>
  </authors>
  <commentList>
    <comment ref="H90" authorId="0" shapeId="0" xr:uid="{00000000-0006-0000-0700-000001000000}">
      <text>
        <r>
          <rPr>
            <sz val="8"/>
            <color indexed="81"/>
            <rFont val="Tahoma"/>
            <family val="2"/>
          </rPr>
          <t>Select Standby Time in Hours from the dropdown list.</t>
        </r>
      </text>
    </comment>
    <comment ref="H93" authorId="0" shapeId="0" xr:uid="{00000000-0006-0000-0700-000002000000}">
      <text>
        <r>
          <rPr>
            <sz val="8"/>
            <color indexed="81"/>
            <rFont val="Tahoma"/>
            <family val="2"/>
          </rPr>
          <t xml:space="preserve">Select the Alarm Time in minutes from the dropdown list.
</t>
        </r>
      </text>
    </comment>
    <comment ref="H96" authorId="0" shapeId="0" xr:uid="{00000000-0006-0000-0700-000003000000}">
      <text>
        <r>
          <rPr>
            <sz val="8"/>
            <color indexed="81"/>
            <rFont val="Tahoma"/>
            <family val="2"/>
          </rPr>
          <t>Select the Derating Factor from the dropdown list.</t>
        </r>
      </text>
    </comment>
  </commentList>
</comments>
</file>

<file path=xl/sharedStrings.xml><?xml version="1.0" encoding="utf-8"?>
<sst xmlns="http://schemas.openxmlformats.org/spreadsheetml/2006/main" count="5158" uniqueCount="227">
  <si>
    <t>IntelliKnight 6700 Battery Calculation</t>
  </si>
  <si>
    <t>Secondary Power Source Requirements</t>
  </si>
  <si>
    <t>5 Minutes</t>
  </si>
  <si>
    <t>24 Hours</t>
  </si>
  <si>
    <t>10 Minutes</t>
  </si>
  <si>
    <t>48 Hours</t>
  </si>
  <si>
    <t>Standby Current (amps)</t>
  </si>
  <si>
    <t>Secondary Alarm Current (amps)</t>
  </si>
  <si>
    <t>15 Minutes</t>
  </si>
  <si>
    <t>60 Hours</t>
  </si>
  <si>
    <t>Device Type</t>
  </si>
  <si>
    <t>Qty</t>
  </si>
  <si>
    <t>Current Draw</t>
  </si>
  <si>
    <t xml:space="preserve">Total </t>
  </si>
  <si>
    <t>20 Minutes</t>
  </si>
  <si>
    <t>72 Hours</t>
  </si>
  <si>
    <t>1. Control Panel</t>
  </si>
  <si>
    <t>25 Minutes</t>
  </si>
  <si>
    <t>90 Hours</t>
  </si>
  <si>
    <t>6700 Control Panel</t>
  </si>
  <si>
    <t>x</t>
  </si>
  <si>
    <t>=</t>
  </si>
  <si>
    <t>30 Minutes</t>
  </si>
  <si>
    <t>96 Hours</t>
  </si>
  <si>
    <t>2. Addressable SLC Devices</t>
  </si>
  <si>
    <t>45 Minutes</t>
  </si>
  <si>
    <t>120 Hours</t>
  </si>
  <si>
    <t>SK-PHOTO (-T)</t>
  </si>
  <si>
    <t>60 Minutes</t>
  </si>
  <si>
    <t>SK-PHOTO-W (-T)</t>
  </si>
  <si>
    <t>90 Minutes</t>
  </si>
  <si>
    <t>SK-HEAT(-HT) (-ROR)</t>
  </si>
  <si>
    <t>120 Minutes</t>
  </si>
  <si>
    <t>SK-HEAT-W(HT) (ROR)</t>
  </si>
  <si>
    <t>180 Minutes</t>
  </si>
  <si>
    <t>SK-BEAM</t>
  </si>
  <si>
    <t>SK-BEAM-T</t>
  </si>
  <si>
    <t>SK-DUCT</t>
  </si>
  <si>
    <t>SK-ACCLIMATE</t>
  </si>
  <si>
    <t>SK-CONTROL</t>
  </si>
  <si>
    <t>SK-MONITOR</t>
  </si>
  <si>
    <t>SK-MINIMON</t>
  </si>
  <si>
    <t>SK-PULL-SA</t>
  </si>
  <si>
    <t>SK-PULL-DA</t>
  </si>
  <si>
    <t>SK-MONITOR-2</t>
  </si>
  <si>
    <t>SK-MON-10</t>
  </si>
  <si>
    <t>SK-RELAY-6</t>
  </si>
  <si>
    <t>SK-CONTROL-6</t>
  </si>
  <si>
    <t>SK-RELAY</t>
  </si>
  <si>
    <t>SK-RELAYMON-2</t>
  </si>
  <si>
    <t>SK-ZONE</t>
  </si>
  <si>
    <t>SK-ZONE-6</t>
  </si>
  <si>
    <t>SK-FIRE-CO</t>
  </si>
  <si>
    <t>3. SLC Accessory Bases</t>
  </si>
  <si>
    <t>B200S</t>
  </si>
  <si>
    <t>B200S-LF</t>
  </si>
  <si>
    <t>B200SR</t>
  </si>
  <si>
    <t>B200SR-LF</t>
  </si>
  <si>
    <t>B224RB</t>
  </si>
  <si>
    <t>RTS151</t>
  </si>
  <si>
    <t>RTS151KEY</t>
  </si>
  <si>
    <t>RA100Z</t>
  </si>
  <si>
    <t>4. SLC Isolator Devices</t>
  </si>
  <si>
    <t>SK-ISO</t>
  </si>
  <si>
    <t>ISO-6</t>
  </si>
  <si>
    <t>B224BI</t>
  </si>
  <si>
    <t>5. Auxiliary Power Draw - SLC Devices</t>
  </si>
  <si>
    <t>SK-CONTROL (Aux. Power)</t>
  </si>
  <si>
    <t>SK-CONTROL-6 (Aux. Power)</t>
  </si>
  <si>
    <t>SK-ZONE (Aux. Power)</t>
  </si>
  <si>
    <t>SK-ZONE-6 (Aux. Power)</t>
  </si>
  <si>
    <t>B200S (Aux. Power)</t>
  </si>
  <si>
    <t>B200S-LF (Aux. Power)</t>
  </si>
  <si>
    <t>B200SR (Aux. Power)</t>
  </si>
  <si>
    <t>B200SR-LF (Aux. Power)</t>
  </si>
  <si>
    <t>6. Accessory Modules</t>
  </si>
  <si>
    <t>5824</t>
  </si>
  <si>
    <t>5496</t>
  </si>
  <si>
    <t>5895XL</t>
  </si>
  <si>
    <t>6855</t>
  </si>
  <si>
    <t>6860</t>
  </si>
  <si>
    <t>5865-4</t>
  </si>
  <si>
    <t>5865-3</t>
  </si>
  <si>
    <t>5880</t>
  </si>
  <si>
    <t>5883</t>
  </si>
  <si>
    <t>SK-IP-2</t>
  </si>
  <si>
    <t>SK-IP-2UD</t>
  </si>
  <si>
    <t>CELL-MOD</t>
  </si>
  <si>
    <t>CELL-CAB-SK</t>
  </si>
  <si>
    <t>WSK-WGI               Aux. Power</t>
  </si>
  <si>
    <t xml:space="preserve">                                 SLC Power</t>
  </si>
  <si>
    <t>SK-NIC</t>
  </si>
  <si>
    <t>SK-NIC-KIT</t>
  </si>
  <si>
    <t>SK-FSL</t>
  </si>
  <si>
    <t>SK-FML</t>
  </si>
  <si>
    <t>SK-FFT</t>
  </si>
  <si>
    <t>7. Miscellaneous Devices</t>
  </si>
  <si>
    <t>Conventional Detectors</t>
  </si>
  <si>
    <t>Miscellaneous Device 1</t>
  </si>
  <si>
    <t>Miscellaneous Device 2</t>
  </si>
  <si>
    <t>Miscellaneous Device 3</t>
  </si>
  <si>
    <t>Miscellaneous Device 4</t>
  </si>
  <si>
    <t>Miscellaneous Device 5</t>
  </si>
  <si>
    <t>8. Notification Appliance Circuits</t>
  </si>
  <si>
    <t>NAC 1</t>
  </si>
  <si>
    <t>NAC 2</t>
  </si>
  <si>
    <t xml:space="preserve">Total Standby Load </t>
  </si>
  <si>
    <t xml:space="preserve">Total Alarm Load  </t>
  </si>
  <si>
    <t>Note 1: You are fully responsible for verifying these calculations.</t>
  </si>
  <si>
    <r>
      <t xml:space="preserve">Note 2: Use the dropdowns in the </t>
    </r>
    <r>
      <rPr>
        <b/>
        <sz val="10"/>
        <rFont val="Arial"/>
        <family val="2"/>
      </rPr>
      <t>yellow</t>
    </r>
    <r>
      <rPr>
        <sz val="10"/>
        <rFont val="Arial"/>
        <family val="2"/>
      </rPr>
      <t xml:space="preserve"> cells to enter values.</t>
    </r>
  </si>
  <si>
    <t>Calculation in Total Sheet</t>
  </si>
  <si>
    <t>Required Standby Time in Hours</t>
  </si>
  <si>
    <t>Standby Load Current</t>
  </si>
  <si>
    <t>Required Alarm Time in Minutes</t>
  </si>
  <si>
    <t>Alarm Load Current (Amps)</t>
  </si>
  <si>
    <t xml:space="preserve"> Total Current Load </t>
  </si>
  <si>
    <t xml:space="preserve">Multiply by the Derating Factor </t>
  </si>
  <si>
    <t xml:space="preserve">Total Ampere Hours Required </t>
  </si>
  <si>
    <t xml:space="preserve">Recommended Batteries: </t>
  </si>
  <si>
    <t>Battery Check</t>
  </si>
  <si>
    <t>Current Draw Check</t>
  </si>
  <si>
    <t>6700 Control Panel:</t>
  </si>
  <si>
    <t>IntelliKnight 6700 Circuit Detail</t>
  </si>
  <si>
    <t>Device</t>
  </si>
  <si>
    <t>Non-Alarm Draw</t>
  </si>
  <si>
    <t>Alarm Draw</t>
  </si>
  <si>
    <t>IntelliKnight 6700 EOL Voltage Drop</t>
  </si>
  <si>
    <t>Starting Voltage</t>
  </si>
  <si>
    <t>Minimum Voltage @ EOL</t>
  </si>
  <si>
    <t>Voltage Drop Warning %</t>
  </si>
  <si>
    <t>Wire Type</t>
  </si>
  <si>
    <t>Resistance</t>
  </si>
  <si>
    <t>Length</t>
  </si>
  <si>
    <t>Actual Resistance</t>
  </si>
  <si>
    <t>Voltage @ EOL</t>
  </si>
  <si>
    <t>Percent Drop</t>
  </si>
  <si>
    <t>Circuit Name</t>
  </si>
  <si>
    <t>Amps</t>
  </si>
  <si>
    <t>AWG</t>
  </si>
  <si>
    <t>Ohms/1000 ft.</t>
  </si>
  <si>
    <t>Feet     (One Way)</t>
  </si>
  <si>
    <t>Ohms</t>
  </si>
  <si>
    <t>Volts</t>
  </si>
  <si>
    <t>Percent</t>
  </si>
  <si>
    <t>#12 Solid</t>
  </si>
  <si>
    <t>Resistance Table</t>
  </si>
  <si>
    <t>Resitance</t>
  </si>
  <si>
    <t>#10 Solid</t>
  </si>
  <si>
    <t>#10 Stranded</t>
  </si>
  <si>
    <t>#12 Stranded</t>
  </si>
  <si>
    <t>#14 Solid</t>
  </si>
  <si>
    <t>#14 Stranded</t>
  </si>
  <si>
    <t>#16 Solid</t>
  </si>
  <si>
    <t>#16 Stranded</t>
  </si>
  <si>
    <t>#18 Solid</t>
  </si>
  <si>
    <t>#18 Stranded</t>
  </si>
  <si>
    <t>Note: All Resistance values are taken from Table 8 Conductor Properties of the NFPA 70 National Electrical Code. All values are for Direct Current Resistance at 75°C (167°F).</t>
  </si>
  <si>
    <t>SD500-AIM</t>
  </si>
  <si>
    <t>SD500-MIM</t>
  </si>
  <si>
    <t>SD500-ARM</t>
  </si>
  <si>
    <t>SD500-PS</t>
  </si>
  <si>
    <t>SD500-PSDA</t>
  </si>
  <si>
    <t>240 minutes</t>
  </si>
  <si>
    <t>SD505-HEAT</t>
  </si>
  <si>
    <t>SD505-PHOTO</t>
  </si>
  <si>
    <t>SD505-DTS-K</t>
  </si>
  <si>
    <t>SD500-ANM</t>
  </si>
  <si>
    <t>SD500-SDM</t>
  </si>
  <si>
    <t>SD505-DUCT</t>
  </si>
  <si>
    <t>SD505-DUCTR</t>
  </si>
  <si>
    <t>SD505-4AB</t>
  </si>
  <si>
    <t>SD505-6AB</t>
  </si>
  <si>
    <t>SD505-6RB</t>
  </si>
  <si>
    <t>SD505-6SB</t>
  </si>
  <si>
    <t>SD500-LIM</t>
  </si>
  <si>
    <t>SD505-6IB</t>
  </si>
  <si>
    <t>SD500-ANM (Aux. Power)</t>
  </si>
  <si>
    <t>SD500-SDM (Aux. Power)</t>
  </si>
  <si>
    <t>SD500-LED (Aux. Power)</t>
  </si>
  <si>
    <t>SD505-6SB (Aux. Power)</t>
  </si>
  <si>
    <t>Feet (One Way)</t>
  </si>
  <si>
    <t>IntelliKnight 6808 Battery Calculation</t>
  </si>
  <si>
    <t>6808 Control Panel</t>
  </si>
  <si>
    <t>SD505-DTS</t>
  </si>
  <si>
    <t>NAC 3</t>
  </si>
  <si>
    <t>NAC 4</t>
  </si>
  <si>
    <t>6808 Control Panel:</t>
  </si>
  <si>
    <t>IntelliKnight 6808 Circuit Detail</t>
  </si>
  <si>
    <t>IntelliKnight 6808 EOL Voltage Drop</t>
  </si>
  <si>
    <t>Feet    (One Way)</t>
  </si>
  <si>
    <t>IntelliKnight 6820 Battery Calculation</t>
  </si>
  <si>
    <t>6820 Control Panel</t>
  </si>
  <si>
    <t>5815XL</t>
  </si>
  <si>
    <t>5860R</t>
  </si>
  <si>
    <t>8. Output Circuits</t>
  </si>
  <si>
    <t>NAC 5</t>
  </si>
  <si>
    <t>NAC 6</t>
  </si>
  <si>
    <t>6820 Control Panel:</t>
  </si>
  <si>
    <t>IntelliKnight 6820 Circuit Detail</t>
  </si>
  <si>
    <t>IntelliKnight 6820 EOL Voltage Drop</t>
  </si>
  <si>
    <t xml:space="preserve"> </t>
  </si>
  <si>
    <t>6815</t>
  </si>
  <si>
    <t>I/O 5</t>
  </si>
  <si>
    <t>I/O 6</t>
  </si>
  <si>
    <t>IntelliKnight 6820-EVS Battery Calculation</t>
  </si>
  <si>
    <t>EVS-INT50W @25V</t>
  </si>
  <si>
    <t>EVS-INT50W WATTS USED @25V</t>
  </si>
  <si>
    <t>EVS-INT50W @70V</t>
  </si>
  <si>
    <t>EVS-INT50W WATTS USED @70V</t>
  </si>
  <si>
    <t>EVS-50W</t>
  </si>
  <si>
    <t>EVS-100W</t>
  </si>
  <si>
    <t>EVC-100WBU</t>
  </si>
  <si>
    <t>EVS-125W</t>
  </si>
  <si>
    <t>EVS-VCM</t>
  </si>
  <si>
    <t>EVS-SW24</t>
  </si>
  <si>
    <t>EVS-LOC</t>
  </si>
  <si>
    <t>EVS-RCU</t>
  </si>
  <si>
    <t>IntelliKnight 6820-EVS Circuit Detail</t>
  </si>
  <si>
    <t>IntelliKnight 6820-EVS EOL Voltage Drop</t>
  </si>
  <si>
    <t>7. Voice Amplifiers and Accessories</t>
  </si>
  <si>
    <t>EVS-INT50W @ 25V</t>
  </si>
  <si>
    <t>Total Watts Used 25 volts</t>
  </si>
  <si>
    <t>EVS-INT50W @ 70V</t>
  </si>
  <si>
    <t>Total Watts Used 70 volts</t>
  </si>
  <si>
    <t>8. Miscellaneous Devices</t>
  </si>
  <si>
    <t>9. Output Circuits</t>
  </si>
  <si>
    <t>6820-EVS Control Panel: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</si>
</sst>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;;;@"/>
    <numFmt numFmtId="165" formatCode="0.000000"/>
    <numFmt numFmtId="166" formatCode="0.00000\ &quot;Amps&quot;"/>
    <numFmt numFmtId="167" formatCode="0.000\ &quot;AH&quot;"/>
    <numFmt numFmtId="168" formatCode="\x\ 0.00"/>
    <numFmt numFmtId="169" formatCode="0.00\ &quot;AH&quot;"/>
    <numFmt numFmtId="170" formatCode="0.000"/>
    <numFmt numFmtId="171" formatCode="General\ \V\o\l\t\s"/>
  </numFmts>
  <fonts count="2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20"/>
      <color indexed="1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21" fillId="0" borderId="0"/>
    <xf numFmtId="0" fontId="1" fillId="0" borderId="0"/>
  </cellStyleXfs>
  <cellXfs count="709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164" fontId="0" fillId="0" borderId="0" xfId="0" applyNumberFormat="1"/>
    <xf numFmtId="0" fontId="3" fillId="0" borderId="0" xfId="0" applyFont="1" applyProtection="1"/>
    <xf numFmtId="0" fontId="6" fillId="3" borderId="12" xfId="0" applyFont="1" applyFill="1" applyBorder="1" applyProtection="1"/>
    <xf numFmtId="0" fontId="3" fillId="0" borderId="0" xfId="0" applyFont="1"/>
    <xf numFmtId="0" fontId="7" fillId="3" borderId="15" xfId="0" applyFont="1" applyFill="1" applyBorder="1" applyAlignment="1" applyProtection="1">
      <alignment horizontal="center"/>
    </xf>
    <xf numFmtId="164" fontId="7" fillId="3" borderId="16" xfId="0" applyNumberFormat="1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3" fillId="2" borderId="0" xfId="0" applyFont="1" applyFill="1" applyProtection="1"/>
    <xf numFmtId="0" fontId="9" fillId="2" borderId="25" xfId="0" applyNumberFormat="1" applyFont="1" applyFill="1" applyBorder="1" applyProtection="1"/>
    <xf numFmtId="164" fontId="9" fillId="2" borderId="25" xfId="0" applyNumberFormat="1" applyFont="1" applyFill="1" applyBorder="1" applyAlignment="1" applyProtection="1">
      <alignment horizontal="center"/>
    </xf>
    <xf numFmtId="0" fontId="9" fillId="2" borderId="25" xfId="0" applyNumberFormat="1" applyFont="1" applyFill="1" applyBorder="1" applyAlignment="1" applyProtection="1">
      <alignment horizontal="center"/>
    </xf>
    <xf numFmtId="165" fontId="9" fillId="2" borderId="25" xfId="0" applyNumberFormat="1" applyFont="1" applyFill="1" applyBorder="1" applyAlignment="1" applyProtection="1">
      <alignment horizontal="center"/>
    </xf>
    <xf numFmtId="165" fontId="9" fillId="2" borderId="26" xfId="0" applyNumberFormat="1" applyFont="1" applyFill="1" applyBorder="1" applyAlignment="1" applyProtection="1">
      <alignment horizontal="center"/>
    </xf>
    <xf numFmtId="0" fontId="3" fillId="0" borderId="0" xfId="0" applyFont="1" applyFill="1" applyProtection="1"/>
    <xf numFmtId="0" fontId="9" fillId="0" borderId="25" xfId="0" applyNumberFormat="1" applyFont="1" applyFill="1" applyBorder="1" applyProtection="1"/>
    <xf numFmtId="164" fontId="9" fillId="0" borderId="25" xfId="0" applyNumberFormat="1" applyFont="1" applyFill="1" applyBorder="1" applyAlignment="1" applyProtection="1">
      <alignment horizontal="center"/>
    </xf>
    <xf numFmtId="0" fontId="9" fillId="0" borderId="25" xfId="0" applyNumberFormat="1" applyFont="1" applyFill="1" applyBorder="1" applyAlignment="1" applyProtection="1">
      <alignment horizontal="center"/>
    </xf>
    <xf numFmtId="165" fontId="9" fillId="0" borderId="25" xfId="0" applyNumberFormat="1" applyFont="1" applyFill="1" applyBorder="1" applyAlignment="1" applyProtection="1">
      <alignment horizontal="center"/>
    </xf>
    <xf numFmtId="165" fontId="9" fillId="0" borderId="26" xfId="0" applyNumberFormat="1" applyFont="1" applyFill="1" applyBorder="1" applyAlignment="1" applyProtection="1">
      <alignment horizontal="center"/>
    </xf>
    <xf numFmtId="0" fontId="3" fillId="0" borderId="0" xfId="0" applyFont="1" applyFill="1"/>
    <xf numFmtId="0" fontId="3" fillId="2" borderId="0" xfId="0" applyFont="1" applyFill="1"/>
    <xf numFmtId="49" fontId="9" fillId="0" borderId="25" xfId="0" applyNumberFormat="1" applyFont="1" applyFill="1" applyBorder="1" applyProtection="1"/>
    <xf numFmtId="0" fontId="10" fillId="0" borderId="27" xfId="0" applyFont="1" applyFill="1" applyBorder="1" applyProtection="1"/>
    <xf numFmtId="164" fontId="9" fillId="0" borderId="28" xfId="0" applyNumberFormat="1" applyFont="1" applyFill="1" applyBorder="1" applyAlignment="1" applyProtection="1">
      <alignment horizontal="center"/>
    </xf>
    <xf numFmtId="0" fontId="9" fillId="0" borderId="28" xfId="0" applyNumberFormat="1" applyFont="1" applyFill="1" applyBorder="1" applyAlignment="1" applyProtection="1">
      <alignment horizontal="center"/>
    </xf>
    <xf numFmtId="165" fontId="9" fillId="0" borderId="28" xfId="0" applyNumberFormat="1" applyFont="1" applyFill="1" applyBorder="1" applyAlignment="1" applyProtection="1">
      <alignment horizontal="center"/>
    </xf>
    <xf numFmtId="165" fontId="9" fillId="0" borderId="29" xfId="0" applyNumberFormat="1" applyFont="1" applyFill="1" applyBorder="1" applyAlignment="1" applyProtection="1">
      <alignment horizontal="center"/>
    </xf>
    <xf numFmtId="0" fontId="10" fillId="0" borderId="30" xfId="0" applyFont="1" applyFill="1" applyBorder="1" applyProtection="1"/>
    <xf numFmtId="164" fontId="9" fillId="0" borderId="31" xfId="0" applyNumberFormat="1" applyFont="1" applyFill="1" applyBorder="1" applyAlignment="1" applyProtection="1">
      <alignment horizontal="center"/>
    </xf>
    <xf numFmtId="0" fontId="9" fillId="0" borderId="31" xfId="0" applyNumberFormat="1" applyFont="1" applyFill="1" applyBorder="1" applyAlignment="1" applyProtection="1">
      <alignment horizontal="center"/>
    </xf>
    <xf numFmtId="165" fontId="9" fillId="0" borderId="31" xfId="0" applyNumberFormat="1" applyFont="1" applyFill="1" applyBorder="1" applyAlignment="1" applyProtection="1">
      <alignment horizontal="center"/>
    </xf>
    <xf numFmtId="165" fontId="9" fillId="0" borderId="32" xfId="0" applyNumberFormat="1" applyFont="1" applyFill="1" applyBorder="1" applyAlignment="1" applyProtection="1">
      <alignment horizontal="center"/>
    </xf>
    <xf numFmtId="0" fontId="9" fillId="0" borderId="33" xfId="0" applyNumberFormat="1" applyFont="1" applyFill="1" applyBorder="1" applyAlignment="1" applyProtection="1">
      <alignment horizontal="center"/>
    </xf>
    <xf numFmtId="165" fontId="9" fillId="0" borderId="1" xfId="0" applyNumberFormat="1" applyFont="1" applyFill="1" applyBorder="1" applyAlignment="1" applyProtection="1">
      <alignment horizontal="center"/>
    </xf>
    <xf numFmtId="165" fontId="8" fillId="0" borderId="38" xfId="0" applyNumberFormat="1" applyFont="1" applyFill="1" applyBorder="1" applyAlignment="1" applyProtection="1">
      <alignment horizontal="center"/>
    </xf>
    <xf numFmtId="0" fontId="13" fillId="0" borderId="0" xfId="0" applyNumberFormat="1" applyFont="1" applyBorder="1" applyProtection="1"/>
    <xf numFmtId="164" fontId="13" fillId="0" borderId="0" xfId="0" applyNumberFormat="1" applyFont="1" applyBorder="1" applyProtection="1"/>
    <xf numFmtId="0" fontId="13" fillId="0" borderId="0" xfId="0" applyNumberFormat="1" applyFont="1" applyBorder="1" applyAlignment="1" applyProtection="1">
      <alignment horizontal="center"/>
    </xf>
    <xf numFmtId="164" fontId="3" fillId="0" borderId="0" xfId="0" applyNumberFormat="1" applyFont="1"/>
    <xf numFmtId="164" fontId="0" fillId="0" borderId="0" xfId="0" applyNumberFormat="1" applyFill="1" applyBorder="1"/>
    <xf numFmtId="0" fontId="0" fillId="0" borderId="0" xfId="0" applyFill="1" applyBorder="1"/>
    <xf numFmtId="164" fontId="3" fillId="2" borderId="36" xfId="0" applyNumberFormat="1" applyFont="1" applyFill="1" applyBorder="1" applyAlignment="1" applyProtection="1"/>
    <xf numFmtId="0" fontId="3" fillId="2" borderId="37" xfId="0" applyFont="1" applyFill="1" applyBorder="1" applyAlignment="1" applyProtection="1"/>
    <xf numFmtId="164" fontId="3" fillId="2" borderId="37" xfId="0" applyNumberFormat="1" applyFont="1" applyFill="1" applyBorder="1" applyAlignment="1" applyProtection="1"/>
    <xf numFmtId="0" fontId="3" fillId="2" borderId="39" xfId="0" applyFont="1" applyFill="1" applyBorder="1" applyAlignment="1" applyProtection="1"/>
    <xf numFmtId="0" fontId="0" fillId="2" borderId="9" xfId="0" applyFill="1" applyBorder="1" applyProtection="1"/>
    <xf numFmtId="164" fontId="0" fillId="2" borderId="10" xfId="0" applyNumberFormat="1" applyFill="1" applyBorder="1" applyProtection="1"/>
    <xf numFmtId="0" fontId="0" fillId="2" borderId="10" xfId="0" applyFill="1" applyBorder="1" applyProtection="1"/>
    <xf numFmtId="0" fontId="0" fillId="2" borderId="37" xfId="0" applyFill="1" applyBorder="1" applyProtection="1"/>
    <xf numFmtId="164" fontId="0" fillId="0" borderId="11" xfId="0" applyNumberFormat="1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167" fontId="0" fillId="0" borderId="38" xfId="0" applyNumberFormat="1" applyBorder="1"/>
    <xf numFmtId="164" fontId="0" fillId="0" borderId="4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167" fontId="0" fillId="0" borderId="0" xfId="0" applyNumberFormat="1"/>
    <xf numFmtId="167" fontId="12" fillId="0" borderId="38" xfId="0" applyNumberFormat="1" applyFont="1" applyBorder="1" applyProtection="1"/>
    <xf numFmtId="0" fontId="0" fillId="0" borderId="7" xfId="0" applyBorder="1" applyAlignment="1" applyProtection="1">
      <alignment horizontal="center"/>
    </xf>
    <xf numFmtId="168" fontId="0" fillId="0" borderId="5" xfId="0" applyNumberFormat="1" applyBorder="1" applyProtection="1"/>
    <xf numFmtId="169" fontId="16" fillId="2" borderId="38" xfId="0" applyNumberFormat="1" applyFont="1" applyFill="1" applyBorder="1" applyProtection="1"/>
    <xf numFmtId="0" fontId="12" fillId="0" borderId="0" xfId="0" applyFont="1" applyFill="1" applyBorder="1" applyAlignment="1" applyProtection="1">
      <alignment horizontal="right"/>
    </xf>
    <xf numFmtId="164" fontId="12" fillId="0" borderId="0" xfId="0" applyNumberFormat="1" applyFont="1" applyFill="1" applyBorder="1" applyAlignment="1" applyProtection="1">
      <alignment horizontal="right"/>
    </xf>
    <xf numFmtId="169" fontId="16" fillId="0" borderId="0" xfId="0" applyNumberFormat="1" applyFont="1" applyFill="1" applyBorder="1" applyProtection="1"/>
    <xf numFmtId="164" fontId="0" fillId="0" borderId="0" xfId="0" applyNumberFormat="1" applyBorder="1"/>
    <xf numFmtId="170" fontId="0" fillId="0" borderId="0" xfId="0" applyNumberFormat="1" applyBorder="1"/>
    <xf numFmtId="0" fontId="0" fillId="0" borderId="0" xfId="0" applyNumberForma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8" fillId="2" borderId="0" xfId="0" applyFont="1" applyFill="1" applyBorder="1" applyAlignment="1" applyProtection="1">
      <alignment horizontal="right"/>
    </xf>
    <xf numFmtId="164" fontId="18" fillId="2" borderId="0" xfId="0" applyNumberFormat="1" applyFont="1" applyFill="1" applyBorder="1" applyProtection="1"/>
    <xf numFmtId="0" fontId="18" fillId="2" borderId="0" xfId="0" applyFont="1" applyFill="1" applyBorder="1" applyProtection="1"/>
    <xf numFmtId="0" fontId="18" fillId="2" borderId="0" xfId="0" applyNumberFormat="1" applyFont="1" applyFill="1" applyBorder="1" applyAlignment="1" applyProtection="1">
      <alignment horizontal="center"/>
    </xf>
    <xf numFmtId="2" fontId="18" fillId="2" borderId="0" xfId="0" applyNumberFormat="1" applyFont="1" applyFill="1" applyBorder="1" applyAlignment="1" applyProtection="1">
      <alignment horizontal="center"/>
    </xf>
    <xf numFmtId="0" fontId="18" fillId="2" borderId="0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left"/>
    </xf>
    <xf numFmtId="164" fontId="0" fillId="0" borderId="3" xfId="0" applyNumberFormat="1" applyFill="1" applyBorder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164" fontId="0" fillId="0" borderId="0" xfId="0" applyNumberFormat="1" applyFill="1" applyBorder="1" applyAlignment="1" applyProtection="1">
      <alignment horizontal="left"/>
    </xf>
    <xf numFmtId="0" fontId="14" fillId="2" borderId="2" xfId="0" applyFont="1" applyFill="1" applyBorder="1" applyAlignment="1" applyProtection="1">
      <alignment horizontal="center"/>
    </xf>
    <xf numFmtId="49" fontId="10" fillId="0" borderId="40" xfId="0" applyNumberFormat="1" applyFont="1" applyBorder="1" applyProtection="1"/>
    <xf numFmtId="0" fontId="9" fillId="0" borderId="28" xfId="0" applyNumberFormat="1" applyFont="1" applyBorder="1" applyAlignment="1" applyProtection="1">
      <alignment horizontal="center"/>
    </xf>
    <xf numFmtId="165" fontId="9" fillId="0" borderId="29" xfId="0" applyNumberFormat="1" applyFont="1" applyBorder="1" applyAlignment="1" applyProtection="1">
      <alignment horizontal="center"/>
    </xf>
    <xf numFmtId="49" fontId="10" fillId="0" borderId="27" xfId="0" applyNumberFormat="1" applyFont="1" applyBorder="1" applyProtection="1"/>
    <xf numFmtId="0" fontId="9" fillId="0" borderId="25" xfId="0" applyNumberFormat="1" applyFont="1" applyBorder="1" applyAlignment="1" applyProtection="1">
      <alignment horizontal="center"/>
    </xf>
    <xf numFmtId="165" fontId="9" fillId="0" borderId="26" xfId="0" applyNumberFormat="1" applyFont="1" applyBorder="1" applyAlignment="1" applyProtection="1">
      <alignment horizontal="center"/>
    </xf>
    <xf numFmtId="49" fontId="10" fillId="0" borderId="30" xfId="0" applyNumberFormat="1" applyFont="1" applyBorder="1" applyProtection="1"/>
    <xf numFmtId="0" fontId="9" fillId="0" borderId="31" xfId="0" applyNumberFormat="1" applyFont="1" applyBorder="1" applyAlignment="1" applyProtection="1">
      <alignment horizontal="center"/>
    </xf>
    <xf numFmtId="165" fontId="9" fillId="0" borderId="32" xfId="0" applyNumberFormat="1" applyFont="1" applyBorder="1" applyAlignment="1" applyProtection="1">
      <alignment horizontal="center"/>
    </xf>
    <xf numFmtId="49" fontId="10" fillId="0" borderId="38" xfId="0" applyNumberFormat="1" applyFont="1" applyBorder="1" applyProtection="1"/>
    <xf numFmtId="164" fontId="9" fillId="0" borderId="38" xfId="0" applyNumberFormat="1" applyFont="1" applyFill="1" applyBorder="1" applyAlignment="1" applyProtection="1">
      <alignment horizontal="center"/>
    </xf>
    <xf numFmtId="0" fontId="9" fillId="0" borderId="38" xfId="0" applyNumberFormat="1" applyFont="1" applyBorder="1" applyAlignment="1" applyProtection="1">
      <alignment horizontal="center"/>
    </xf>
    <xf numFmtId="165" fontId="9" fillId="0" borderId="38" xfId="0" applyNumberFormat="1" applyFont="1" applyFill="1" applyBorder="1" applyAlignment="1" applyProtection="1">
      <alignment horizontal="center"/>
    </xf>
    <xf numFmtId="165" fontId="9" fillId="0" borderId="38" xfId="0" applyNumberFormat="1" applyFont="1" applyBorder="1" applyAlignment="1" applyProtection="1">
      <alignment horizontal="center"/>
    </xf>
    <xf numFmtId="0" fontId="9" fillId="0" borderId="33" xfId="0" applyNumberFormat="1" applyFont="1" applyBorder="1" applyAlignment="1" applyProtection="1">
      <alignment horizontal="center"/>
    </xf>
    <xf numFmtId="165" fontId="9" fillId="0" borderId="1" xfId="0" applyNumberFormat="1" applyFont="1" applyBorder="1" applyAlignment="1" applyProtection="1">
      <alignment horizontal="center"/>
    </xf>
    <xf numFmtId="165" fontId="8" fillId="0" borderId="38" xfId="0" applyNumberFormat="1" applyFont="1" applyBorder="1" applyAlignment="1" applyProtection="1">
      <alignment horizontal="center"/>
    </xf>
    <xf numFmtId="0" fontId="14" fillId="2" borderId="38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center"/>
    </xf>
    <xf numFmtId="164" fontId="3" fillId="2" borderId="37" xfId="0" applyNumberFormat="1" applyFont="1" applyFill="1" applyBorder="1" applyAlignment="1" applyProtection="1">
      <alignment horizontal="center" vertical="center"/>
    </xf>
    <xf numFmtId="0" fontId="3" fillId="2" borderId="37" xfId="0" applyFont="1" applyFill="1" applyBorder="1" applyAlignment="1" applyProtection="1">
      <alignment horizontal="center" vertical="center"/>
    </xf>
    <xf numFmtId="0" fontId="3" fillId="2" borderId="38" xfId="0" applyFont="1" applyFill="1" applyBorder="1" applyAlignment="1" applyProtection="1">
      <alignment horizontal="right"/>
    </xf>
    <xf numFmtId="164" fontId="3" fillId="2" borderId="3" xfId="0" applyNumberFormat="1" applyFont="1" applyFill="1" applyBorder="1" applyAlignment="1" applyProtection="1">
      <alignment horizontal="center" vertical="center"/>
    </xf>
    <xf numFmtId="164" fontId="3" fillId="2" borderId="0" xfId="0" applyNumberFormat="1" applyFont="1" applyFill="1" applyBorder="1" applyAlignment="1" applyProtection="1">
      <alignment horizontal="center" vertical="center"/>
    </xf>
    <xf numFmtId="164" fontId="3" fillId="2" borderId="10" xfId="0" applyNumberFormat="1" applyFont="1" applyFill="1" applyBorder="1" applyAlignment="1" applyProtection="1">
      <alignment horizontal="center" vertical="center"/>
    </xf>
    <xf numFmtId="0" fontId="3" fillId="2" borderId="36" xfId="0" applyFont="1" applyFill="1" applyBorder="1" applyAlignment="1" applyProtection="1">
      <alignment horizontal="right"/>
    </xf>
    <xf numFmtId="0" fontId="0" fillId="0" borderId="0" xfId="0" applyAlignment="1"/>
    <xf numFmtId="49" fontId="0" fillId="0" borderId="38" xfId="0" applyNumberFormat="1" applyBorder="1" applyAlignment="1">
      <alignment wrapText="1"/>
    </xf>
    <xf numFmtId="49" fontId="13" fillId="0" borderId="38" xfId="2" applyNumberFormat="1" applyFont="1" applyBorder="1" applyAlignment="1">
      <alignment horizontal="center" wrapText="1"/>
    </xf>
    <xf numFmtId="49" fontId="3" fillId="0" borderId="41" xfId="0" applyNumberFormat="1" applyFont="1" applyBorder="1" applyAlignment="1">
      <alignment wrapText="1"/>
    </xf>
    <xf numFmtId="49" fontId="10" fillId="0" borderId="41" xfId="0" applyNumberFormat="1" applyFont="1" applyBorder="1" applyAlignment="1">
      <alignment horizontal="center" wrapText="1"/>
    </xf>
    <xf numFmtId="49" fontId="9" fillId="0" borderId="41" xfId="2" applyNumberFormat="1" applyFont="1" applyBorder="1" applyAlignment="1">
      <alignment horizontal="center" wrapText="1"/>
    </xf>
    <xf numFmtId="49" fontId="3" fillId="0" borderId="8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horizontal="center" wrapText="1"/>
    </xf>
    <xf numFmtId="49" fontId="3" fillId="0" borderId="8" xfId="1" applyNumberFormat="1" applyFont="1" applyBorder="1" applyAlignment="1">
      <alignment horizontal="center" wrapText="1"/>
    </xf>
    <xf numFmtId="49" fontId="13" fillId="0" borderId="42" xfId="2" applyNumberFormat="1" applyFont="1" applyBorder="1" applyAlignment="1">
      <alignment horizontal="center" wrapText="1"/>
    </xf>
    <xf numFmtId="0" fontId="4" fillId="2" borderId="0" xfId="0" applyFont="1" applyFill="1" applyBorder="1" applyAlignment="1" applyProtection="1">
      <alignment vertical="center"/>
    </xf>
    <xf numFmtId="49" fontId="3" fillId="0" borderId="38" xfId="0" applyNumberFormat="1" applyFont="1" applyBorder="1" applyAlignment="1">
      <alignment horizontal="center" wrapText="1"/>
    </xf>
    <xf numFmtId="0" fontId="3" fillId="0" borderId="38" xfId="0" applyFont="1" applyBorder="1" applyAlignment="1">
      <alignment horizontal="center"/>
    </xf>
    <xf numFmtId="49" fontId="13" fillId="0" borderId="36" xfId="2" applyNumberFormat="1" applyFont="1" applyBorder="1" applyAlignment="1">
      <alignment horizontal="center" wrapText="1"/>
    </xf>
    <xf numFmtId="0" fontId="21" fillId="0" borderId="0" xfId="3" applyProtection="1"/>
    <xf numFmtId="164" fontId="21" fillId="0" borderId="0" xfId="3" applyNumberFormat="1" applyProtection="1"/>
    <xf numFmtId="164" fontId="21" fillId="0" borderId="0" xfId="3" applyNumberFormat="1"/>
    <xf numFmtId="0" fontId="21" fillId="0" borderId="0" xfId="3"/>
    <xf numFmtId="0" fontId="3" fillId="0" borderId="0" xfId="3" applyFont="1" applyProtection="1"/>
    <xf numFmtId="0" fontId="6" fillId="3" borderId="12" xfId="3" applyFont="1" applyFill="1" applyBorder="1" applyProtection="1"/>
    <xf numFmtId="0" fontId="3" fillId="0" borderId="0" xfId="3" applyFont="1"/>
    <xf numFmtId="0" fontId="7" fillId="3" borderId="15" xfId="3" applyFont="1" applyFill="1" applyBorder="1" applyAlignment="1" applyProtection="1">
      <alignment horizontal="center"/>
    </xf>
    <xf numFmtId="164" fontId="7" fillId="3" borderId="16" xfId="3" applyNumberFormat="1" applyFont="1" applyFill="1" applyBorder="1" applyAlignment="1" applyProtection="1">
      <alignment horizontal="center"/>
    </xf>
    <xf numFmtId="0" fontId="7" fillId="3" borderId="16" xfId="3" applyFont="1" applyFill="1" applyBorder="1" applyAlignment="1" applyProtection="1">
      <alignment horizontal="center"/>
    </xf>
    <xf numFmtId="0" fontId="7" fillId="3" borderId="23" xfId="3" applyFont="1" applyFill="1" applyBorder="1" applyAlignment="1" applyProtection="1">
      <alignment horizontal="center"/>
    </xf>
    <xf numFmtId="0" fontId="3" fillId="2" borderId="0" xfId="3" applyFont="1" applyFill="1" applyProtection="1"/>
    <xf numFmtId="0" fontId="9" fillId="2" borderId="25" xfId="3" applyNumberFormat="1" applyFont="1" applyFill="1" applyBorder="1" applyProtection="1"/>
    <xf numFmtId="164" fontId="9" fillId="2" borderId="25" xfId="3" applyNumberFormat="1" applyFont="1" applyFill="1" applyBorder="1" applyAlignment="1" applyProtection="1">
      <alignment horizontal="center"/>
    </xf>
    <xf numFmtId="0" fontId="9" fillId="2" borderId="25" xfId="3" applyNumberFormat="1" applyFont="1" applyFill="1" applyBorder="1" applyAlignment="1" applyProtection="1">
      <alignment horizontal="center"/>
    </xf>
    <xf numFmtId="165" fontId="9" fillId="2" borderId="25" xfId="3" applyNumberFormat="1" applyFont="1" applyFill="1" applyBorder="1" applyAlignment="1" applyProtection="1">
      <alignment horizontal="center"/>
    </xf>
    <xf numFmtId="165" fontId="9" fillId="2" borderId="26" xfId="3" applyNumberFormat="1" applyFont="1" applyFill="1" applyBorder="1" applyAlignment="1" applyProtection="1">
      <alignment horizontal="center"/>
    </xf>
    <xf numFmtId="0" fontId="3" fillId="2" borderId="0" xfId="3" applyFont="1" applyFill="1"/>
    <xf numFmtId="0" fontId="9" fillId="2" borderId="25" xfId="3" applyNumberFormat="1" applyFont="1" applyFill="1" applyBorder="1" applyAlignment="1" applyProtection="1">
      <alignment shrinkToFit="1"/>
    </xf>
    <xf numFmtId="0" fontId="9" fillId="0" borderId="25" xfId="3" applyNumberFormat="1" applyFont="1" applyFill="1" applyBorder="1" applyProtection="1"/>
    <xf numFmtId="164" fontId="9" fillId="0" borderId="25" xfId="3" applyNumberFormat="1" applyFont="1" applyFill="1" applyBorder="1" applyAlignment="1" applyProtection="1">
      <alignment horizontal="center"/>
    </xf>
    <xf numFmtId="0" fontId="9" fillId="0" borderId="25" xfId="3" applyNumberFormat="1" applyFont="1" applyFill="1" applyBorder="1" applyAlignment="1" applyProtection="1">
      <alignment horizontal="center"/>
    </xf>
    <xf numFmtId="165" fontId="9" fillId="0" borderId="25" xfId="3" applyNumberFormat="1" applyFont="1" applyFill="1" applyBorder="1" applyAlignment="1" applyProtection="1">
      <alignment horizontal="center"/>
    </xf>
    <xf numFmtId="0" fontId="3" fillId="0" borderId="0" xfId="3" applyFont="1" applyFill="1" applyProtection="1"/>
    <xf numFmtId="49" fontId="9" fillId="0" borderId="25" xfId="3" applyNumberFormat="1" applyFont="1" applyFill="1" applyBorder="1" applyProtection="1"/>
    <xf numFmtId="49" fontId="9" fillId="2" borderId="25" xfId="3" applyNumberFormat="1" applyFont="1" applyFill="1" applyBorder="1" applyProtection="1"/>
    <xf numFmtId="0" fontId="3" fillId="0" borderId="0" xfId="3" applyFont="1" applyFill="1"/>
    <xf numFmtId="0" fontId="9" fillId="0" borderId="25" xfId="3" applyNumberFormat="1" applyFont="1" applyBorder="1" applyProtection="1"/>
    <xf numFmtId="0" fontId="9" fillId="0" borderId="25" xfId="3" applyNumberFormat="1" applyFont="1" applyBorder="1" applyAlignment="1" applyProtection="1">
      <alignment horizontal="center"/>
    </xf>
    <xf numFmtId="165" fontId="9" fillId="0" borderId="25" xfId="3" applyNumberFormat="1" applyFont="1" applyBorder="1" applyAlignment="1" applyProtection="1">
      <alignment horizontal="center"/>
    </xf>
    <xf numFmtId="164" fontId="9" fillId="0" borderId="25" xfId="3" applyNumberFormat="1" applyFont="1" applyBorder="1" applyAlignment="1" applyProtection="1">
      <alignment horizontal="center"/>
    </xf>
    <xf numFmtId="0" fontId="10" fillId="0" borderId="27" xfId="3" applyFont="1" applyFill="1" applyBorder="1" applyProtection="1"/>
    <xf numFmtId="0" fontId="9" fillId="0" borderId="28" xfId="3" applyNumberFormat="1" applyFont="1" applyFill="1" applyBorder="1" applyAlignment="1" applyProtection="1">
      <alignment horizontal="center"/>
    </xf>
    <xf numFmtId="165" fontId="9" fillId="0" borderId="28" xfId="3" applyNumberFormat="1" applyFont="1" applyFill="1" applyBorder="1" applyAlignment="1" applyProtection="1">
      <alignment horizontal="center"/>
    </xf>
    <xf numFmtId="165" fontId="9" fillId="0" borderId="26" xfId="3" applyNumberFormat="1" applyFont="1" applyFill="1" applyBorder="1" applyAlignment="1" applyProtection="1">
      <alignment horizontal="center"/>
    </xf>
    <xf numFmtId="164" fontId="9" fillId="0" borderId="28" xfId="3" applyNumberFormat="1" applyFont="1" applyFill="1" applyBorder="1" applyAlignment="1" applyProtection="1">
      <alignment horizontal="center"/>
    </xf>
    <xf numFmtId="165" fontId="9" fillId="0" borderId="29" xfId="3" applyNumberFormat="1" applyFont="1" applyFill="1" applyBorder="1" applyAlignment="1" applyProtection="1">
      <alignment horizontal="center"/>
    </xf>
    <xf numFmtId="0" fontId="10" fillId="0" borderId="30" xfId="3" applyFont="1" applyFill="1" applyBorder="1" applyProtection="1"/>
    <xf numFmtId="164" fontId="9" fillId="0" borderId="31" xfId="3" applyNumberFormat="1" applyFont="1" applyFill="1" applyBorder="1" applyAlignment="1" applyProtection="1">
      <alignment horizontal="center"/>
    </xf>
    <xf numFmtId="0" fontId="9" fillId="0" borderId="31" xfId="3" applyNumberFormat="1" applyFont="1" applyFill="1" applyBorder="1" applyAlignment="1" applyProtection="1">
      <alignment horizontal="center"/>
    </xf>
    <xf numFmtId="165" fontId="9" fillId="0" borderId="31" xfId="3" applyNumberFormat="1" applyFont="1" applyFill="1" applyBorder="1" applyAlignment="1" applyProtection="1">
      <alignment horizontal="center"/>
    </xf>
    <xf numFmtId="165" fontId="9" fillId="0" borderId="32" xfId="3" applyNumberFormat="1" applyFont="1" applyFill="1" applyBorder="1" applyAlignment="1" applyProtection="1">
      <alignment horizontal="center"/>
    </xf>
    <xf numFmtId="0" fontId="9" fillId="0" borderId="33" xfId="3" applyNumberFormat="1" applyFont="1" applyFill="1" applyBorder="1" applyAlignment="1" applyProtection="1">
      <alignment horizontal="center"/>
    </xf>
    <xf numFmtId="165" fontId="9" fillId="0" borderId="1" xfId="3" applyNumberFormat="1" applyFont="1" applyFill="1" applyBorder="1" applyAlignment="1" applyProtection="1">
      <alignment horizontal="center"/>
    </xf>
    <xf numFmtId="165" fontId="8" fillId="0" borderId="38" xfId="3" applyNumberFormat="1" applyFont="1" applyFill="1" applyBorder="1" applyAlignment="1" applyProtection="1">
      <alignment horizontal="center"/>
    </xf>
    <xf numFmtId="0" fontId="13" fillId="0" borderId="0" xfId="3" applyNumberFormat="1" applyFont="1" applyBorder="1" applyProtection="1"/>
    <xf numFmtId="164" fontId="13" fillId="0" borderId="0" xfId="3" applyNumberFormat="1" applyFont="1" applyBorder="1" applyProtection="1"/>
    <xf numFmtId="0" fontId="13" fillId="0" borderId="0" xfId="3" applyNumberFormat="1" applyFont="1" applyBorder="1" applyAlignment="1" applyProtection="1">
      <alignment horizontal="center"/>
    </xf>
    <xf numFmtId="164" fontId="3" fillId="0" borderId="0" xfId="3" applyNumberFormat="1" applyFont="1"/>
    <xf numFmtId="164" fontId="21" fillId="0" borderId="0" xfId="3" applyNumberFormat="1" applyFill="1" applyBorder="1"/>
    <xf numFmtId="0" fontId="21" fillId="0" borderId="0" xfId="3" applyFill="1" applyBorder="1"/>
    <xf numFmtId="164" fontId="3" fillId="2" borderId="36" xfId="3" applyNumberFormat="1" applyFont="1" applyFill="1" applyBorder="1" applyAlignment="1" applyProtection="1"/>
    <xf numFmtId="0" fontId="3" fillId="2" borderId="37" xfId="3" applyFont="1" applyFill="1" applyBorder="1" applyAlignment="1" applyProtection="1"/>
    <xf numFmtId="164" fontId="3" fillId="2" borderId="37" xfId="3" applyNumberFormat="1" applyFont="1" applyFill="1" applyBorder="1" applyAlignment="1" applyProtection="1"/>
    <xf numFmtId="0" fontId="3" fillId="2" borderId="39" xfId="3" applyFont="1" applyFill="1" applyBorder="1" applyAlignment="1" applyProtection="1"/>
    <xf numFmtId="0" fontId="21" fillId="2" borderId="9" xfId="3" applyFill="1" applyBorder="1" applyProtection="1"/>
    <xf numFmtId="164" fontId="21" fillId="2" borderId="10" xfId="3" applyNumberFormat="1" applyFill="1" applyBorder="1" applyProtection="1"/>
    <xf numFmtId="0" fontId="21" fillId="2" borderId="10" xfId="3" applyFill="1" applyBorder="1" applyProtection="1"/>
    <xf numFmtId="0" fontId="21" fillId="2" borderId="39" xfId="3" applyFill="1" applyBorder="1" applyProtection="1"/>
    <xf numFmtId="164" fontId="21" fillId="0" borderId="11" xfId="3" applyNumberFormat="1" applyBorder="1" applyAlignment="1" applyProtection="1">
      <alignment horizontal="center"/>
    </xf>
    <xf numFmtId="0" fontId="21" fillId="0" borderId="38" xfId="3" applyBorder="1" applyAlignment="1" applyProtection="1">
      <alignment horizontal="center"/>
    </xf>
    <xf numFmtId="167" fontId="21" fillId="0" borderId="38" xfId="3" applyNumberFormat="1" applyBorder="1"/>
    <xf numFmtId="164" fontId="21" fillId="0" borderId="4" xfId="3" applyNumberFormat="1" applyBorder="1" applyAlignment="1" applyProtection="1">
      <alignment horizontal="center"/>
    </xf>
    <xf numFmtId="0" fontId="21" fillId="0" borderId="1" xfId="3" applyBorder="1" applyAlignment="1" applyProtection="1">
      <alignment horizontal="center"/>
    </xf>
    <xf numFmtId="167" fontId="21" fillId="0" borderId="0" xfId="3" applyNumberFormat="1"/>
    <xf numFmtId="167" fontId="12" fillId="0" borderId="38" xfId="3" applyNumberFormat="1" applyFont="1" applyBorder="1" applyProtection="1"/>
    <xf numFmtId="0" fontId="21" fillId="0" borderId="7" xfId="3" applyBorder="1" applyAlignment="1" applyProtection="1">
      <alignment horizontal="center"/>
    </xf>
    <xf numFmtId="168" fontId="21" fillId="0" borderId="5" xfId="3" applyNumberFormat="1" applyBorder="1" applyProtection="1"/>
    <xf numFmtId="169" fontId="16" fillId="2" borderId="38" xfId="3" applyNumberFormat="1" applyFont="1" applyFill="1" applyBorder="1" applyProtection="1"/>
    <xf numFmtId="0" fontId="12" fillId="0" borderId="0" xfId="3" applyFont="1" applyFill="1" applyBorder="1" applyAlignment="1" applyProtection="1">
      <alignment horizontal="right"/>
    </xf>
    <xf numFmtId="164" fontId="12" fillId="0" borderId="0" xfId="3" applyNumberFormat="1" applyFont="1" applyFill="1" applyBorder="1" applyAlignment="1" applyProtection="1">
      <alignment horizontal="right"/>
    </xf>
    <xf numFmtId="169" fontId="16" fillId="0" borderId="0" xfId="3" applyNumberFormat="1" applyFont="1" applyFill="1" applyBorder="1" applyProtection="1"/>
    <xf numFmtId="164" fontId="21" fillId="0" borderId="0" xfId="3" applyNumberFormat="1" applyBorder="1"/>
    <xf numFmtId="170" fontId="21" fillId="0" borderId="0" xfId="3" applyNumberFormat="1" applyBorder="1"/>
    <xf numFmtId="0" fontId="21" fillId="0" borderId="0" xfId="3" applyNumberFormat="1" applyBorder="1" applyAlignment="1">
      <alignment horizontal="right"/>
    </xf>
    <xf numFmtId="0" fontId="12" fillId="0" borderId="0" xfId="3" applyFont="1" applyBorder="1" applyAlignment="1">
      <alignment horizontal="right"/>
    </xf>
    <xf numFmtId="0" fontId="18" fillId="2" borderId="0" xfId="3" applyFont="1" applyFill="1" applyBorder="1" applyAlignment="1" applyProtection="1">
      <alignment horizontal="right"/>
    </xf>
    <xf numFmtId="164" fontId="18" fillId="2" borderId="0" xfId="3" applyNumberFormat="1" applyFont="1" applyFill="1" applyBorder="1" applyProtection="1"/>
    <xf numFmtId="0" fontId="18" fillId="2" borderId="0" xfId="3" applyFont="1" applyFill="1" applyBorder="1" applyProtection="1"/>
    <xf numFmtId="0" fontId="18" fillId="2" borderId="0" xfId="3" applyNumberFormat="1" applyFont="1" applyFill="1" applyBorder="1" applyAlignment="1" applyProtection="1">
      <alignment horizontal="center"/>
    </xf>
    <xf numFmtId="2" fontId="18" fillId="2" borderId="0" xfId="3" applyNumberFormat="1" applyFont="1" applyFill="1" applyBorder="1" applyAlignment="1" applyProtection="1">
      <alignment horizontal="center"/>
    </xf>
    <xf numFmtId="0" fontId="18" fillId="2" borderId="0" xfId="3" applyNumberFormat="1" applyFont="1" applyFill="1" applyBorder="1" applyAlignment="1" applyProtection="1">
      <alignment horizontal="right"/>
    </xf>
    <xf numFmtId="0" fontId="21" fillId="0" borderId="3" xfId="3" applyFill="1" applyBorder="1" applyAlignment="1" applyProtection="1">
      <alignment horizontal="left"/>
    </xf>
    <xf numFmtId="164" fontId="21" fillId="0" borderId="3" xfId="3" applyNumberFormat="1" applyFill="1" applyBorder="1" applyAlignment="1" applyProtection="1">
      <alignment horizontal="left"/>
    </xf>
    <xf numFmtId="0" fontId="21" fillId="0" borderId="0" xfId="3" applyNumberFormat="1" applyFill="1" applyBorder="1" applyAlignment="1" applyProtection="1">
      <alignment horizontal="left"/>
    </xf>
    <xf numFmtId="164" fontId="21" fillId="0" borderId="0" xfId="3" applyNumberFormat="1" applyFill="1" applyBorder="1" applyAlignment="1" applyProtection="1">
      <alignment horizontal="left"/>
    </xf>
    <xf numFmtId="0" fontId="14" fillId="2" borderId="2" xfId="3" applyFont="1" applyFill="1" applyBorder="1" applyAlignment="1" applyProtection="1">
      <alignment horizontal="center"/>
    </xf>
    <xf numFmtId="49" fontId="10" fillId="0" borderId="40" xfId="3" applyNumberFormat="1" applyFont="1" applyBorder="1" applyProtection="1"/>
    <xf numFmtId="0" fontId="9" fillId="0" borderId="28" xfId="3" applyNumberFormat="1" applyFont="1" applyBorder="1" applyAlignment="1" applyProtection="1">
      <alignment horizontal="center"/>
    </xf>
    <xf numFmtId="165" fontId="9" fillId="0" borderId="29" xfId="3" applyNumberFormat="1" applyFont="1" applyBorder="1" applyAlignment="1" applyProtection="1">
      <alignment horizontal="center"/>
    </xf>
    <xf numFmtId="49" fontId="10" fillId="0" borderId="27" xfId="3" applyNumberFormat="1" applyFont="1" applyBorder="1" applyProtection="1"/>
    <xf numFmtId="165" fontId="9" fillId="0" borderId="26" xfId="3" applyNumberFormat="1" applyFont="1" applyBorder="1" applyAlignment="1" applyProtection="1">
      <alignment horizontal="center"/>
    </xf>
    <xf numFmtId="49" fontId="10" fillId="0" borderId="30" xfId="3" applyNumberFormat="1" applyFont="1" applyBorder="1" applyProtection="1"/>
    <xf numFmtId="0" fontId="9" fillId="0" borderId="31" xfId="3" applyNumberFormat="1" applyFont="1" applyBorder="1" applyAlignment="1" applyProtection="1">
      <alignment horizontal="center"/>
    </xf>
    <xf numFmtId="165" fontId="9" fillId="0" borderId="32" xfId="3" applyNumberFormat="1" applyFont="1" applyBorder="1" applyAlignment="1" applyProtection="1">
      <alignment horizontal="center"/>
    </xf>
    <xf numFmtId="49" fontId="10" fillId="0" borderId="38" xfId="3" applyNumberFormat="1" applyFont="1" applyBorder="1" applyProtection="1"/>
    <xf numFmtId="164" fontId="9" fillId="0" borderId="38" xfId="3" applyNumberFormat="1" applyFont="1" applyFill="1" applyBorder="1" applyAlignment="1" applyProtection="1">
      <alignment horizontal="center"/>
    </xf>
    <xf numFmtId="0" fontId="9" fillId="0" borderId="38" xfId="3" applyNumberFormat="1" applyFont="1" applyBorder="1" applyAlignment="1" applyProtection="1">
      <alignment horizontal="center"/>
    </xf>
    <xf numFmtId="165" fontId="9" fillId="0" borderId="38" xfId="3" applyNumberFormat="1" applyFont="1" applyFill="1" applyBorder="1" applyAlignment="1" applyProtection="1">
      <alignment horizontal="center"/>
    </xf>
    <xf numFmtId="165" fontId="9" fillId="0" borderId="38" xfId="3" applyNumberFormat="1" applyFont="1" applyBorder="1" applyAlignment="1" applyProtection="1">
      <alignment horizontal="center"/>
    </xf>
    <xf numFmtId="0" fontId="9" fillId="0" borderId="33" xfId="3" applyNumberFormat="1" applyFont="1" applyBorder="1" applyAlignment="1" applyProtection="1">
      <alignment horizontal="center"/>
    </xf>
    <xf numFmtId="165" fontId="9" fillId="0" borderId="1" xfId="3" applyNumberFormat="1" applyFont="1" applyBorder="1" applyAlignment="1" applyProtection="1">
      <alignment horizontal="center"/>
    </xf>
    <xf numFmtId="165" fontId="8" fillId="0" borderId="38" xfId="3" applyNumberFormat="1" applyFont="1" applyBorder="1" applyAlignment="1" applyProtection="1">
      <alignment horizontal="center"/>
    </xf>
    <xf numFmtId="0" fontId="21" fillId="0" borderId="0" xfId="3" applyBorder="1"/>
    <xf numFmtId="0" fontId="14" fillId="2" borderId="38" xfId="3" applyFont="1" applyFill="1" applyBorder="1" applyAlignment="1" applyProtection="1">
      <alignment horizontal="center"/>
    </xf>
    <xf numFmtId="0" fontId="4" fillId="2" borderId="0" xfId="3" applyFont="1" applyFill="1" applyBorder="1" applyAlignment="1" applyProtection="1">
      <alignment horizontal="center" vertical="center"/>
    </xf>
    <xf numFmtId="0" fontId="3" fillId="2" borderId="36" xfId="3" applyFont="1" applyFill="1" applyBorder="1" applyAlignment="1" applyProtection="1">
      <alignment horizontal="center"/>
    </xf>
    <xf numFmtId="164" fontId="3" fillId="2" borderId="37" xfId="3" applyNumberFormat="1" applyFont="1" applyFill="1" applyBorder="1" applyAlignment="1" applyProtection="1">
      <alignment horizontal="center" vertical="center"/>
    </xf>
    <xf numFmtId="0" fontId="3" fillId="2" borderId="37" xfId="3" applyFont="1" applyFill="1" applyBorder="1" applyAlignment="1" applyProtection="1">
      <alignment horizontal="center" vertical="center"/>
    </xf>
    <xf numFmtId="0" fontId="3" fillId="2" borderId="38" xfId="3" applyFont="1" applyFill="1" applyBorder="1" applyAlignment="1" applyProtection="1">
      <alignment horizontal="right"/>
    </xf>
    <xf numFmtId="0" fontId="3" fillId="2" borderId="0" xfId="3" applyFont="1" applyFill="1" applyBorder="1" applyAlignment="1" applyProtection="1">
      <alignment horizontal="center" vertical="center"/>
    </xf>
    <xf numFmtId="0" fontId="3" fillId="2" borderId="36" xfId="3" applyFont="1" applyFill="1" applyBorder="1" applyAlignment="1" applyProtection="1">
      <alignment horizontal="right"/>
    </xf>
    <xf numFmtId="164" fontId="3" fillId="2" borderId="10" xfId="3" applyNumberFormat="1" applyFont="1" applyFill="1" applyBorder="1" applyAlignment="1" applyProtection="1">
      <alignment horizontal="center" vertical="center"/>
    </xf>
    <xf numFmtId="0" fontId="3" fillId="2" borderId="10" xfId="3" applyFont="1" applyFill="1" applyBorder="1" applyAlignment="1" applyProtection="1">
      <alignment horizontal="center" vertical="center"/>
    </xf>
    <xf numFmtId="0" fontId="21" fillId="0" borderId="38" xfId="3" applyBorder="1"/>
    <xf numFmtId="0" fontId="3" fillId="0" borderId="36" xfId="3" applyFont="1" applyBorder="1" applyAlignment="1">
      <alignment horizontal="center"/>
    </xf>
    <xf numFmtId="0" fontId="3" fillId="0" borderId="41" xfId="3" applyFont="1" applyBorder="1"/>
    <xf numFmtId="0" fontId="10" fillId="0" borderId="36" xfId="3" applyFont="1" applyBorder="1" applyAlignment="1">
      <alignment horizontal="center"/>
    </xf>
    <xf numFmtId="0" fontId="10" fillId="0" borderId="41" xfId="3" applyFont="1" applyBorder="1" applyAlignment="1">
      <alignment horizontal="center"/>
    </xf>
    <xf numFmtId="0" fontId="9" fillId="0" borderId="41" xfId="4" applyFont="1" applyBorder="1" applyAlignment="1">
      <alignment horizontal="center"/>
    </xf>
    <xf numFmtId="0" fontId="3" fillId="0" borderId="8" xfId="3" applyFont="1" applyBorder="1"/>
    <xf numFmtId="0" fontId="13" fillId="0" borderId="36" xfId="4" applyFont="1" applyBorder="1" applyAlignment="1">
      <alignment horizontal="left"/>
    </xf>
    <xf numFmtId="2" fontId="3" fillId="0" borderId="8" xfId="3" applyNumberFormat="1" applyFont="1" applyBorder="1" applyAlignment="1">
      <alignment horizontal="center"/>
    </xf>
    <xf numFmtId="10" fontId="3" fillId="0" borderId="8" xfId="1" applyNumberFormat="1" applyFont="1" applyBorder="1" applyAlignment="1">
      <alignment horizontal="center"/>
    </xf>
    <xf numFmtId="0" fontId="21" fillId="0" borderId="0" xfId="3" applyAlignment="1"/>
    <xf numFmtId="0" fontId="9" fillId="0" borderId="25" xfId="0" applyNumberFormat="1" applyFont="1" applyBorder="1" applyProtection="1"/>
    <xf numFmtId="164" fontId="9" fillId="0" borderId="25" xfId="0" applyNumberFormat="1" applyFont="1" applyBorder="1" applyAlignment="1" applyProtection="1">
      <alignment horizontal="center"/>
    </xf>
    <xf numFmtId="165" fontId="9" fillId="0" borderId="25" xfId="0" applyNumberFormat="1" applyFont="1" applyBorder="1" applyAlignment="1" applyProtection="1">
      <alignment horizontal="center"/>
    </xf>
    <xf numFmtId="0" fontId="0" fillId="2" borderId="11" xfId="0" applyFill="1" applyBorder="1" applyProtection="1"/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0" fillId="0" borderId="38" xfId="0" applyBorder="1"/>
    <xf numFmtId="0" fontId="13" fillId="0" borderId="38" xfId="4" applyFont="1" applyBorder="1" applyAlignment="1">
      <alignment horizontal="center"/>
    </xf>
    <xf numFmtId="0" fontId="3" fillId="0" borderId="41" xfId="0" applyFont="1" applyBorder="1"/>
    <xf numFmtId="0" fontId="10" fillId="0" borderId="41" xfId="0" applyFont="1" applyBorder="1" applyAlignment="1">
      <alignment horizontal="center"/>
    </xf>
    <xf numFmtId="0" fontId="3" fillId="0" borderId="8" xfId="0" applyFont="1" applyBorder="1"/>
    <xf numFmtId="0" fontId="13" fillId="0" borderId="8" xfId="4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9" fillId="2" borderId="25" xfId="0" applyNumberFormat="1" applyFont="1" applyFill="1" applyBorder="1" applyAlignment="1" applyProtection="1">
      <alignment shrinkToFit="1"/>
    </xf>
    <xf numFmtId="49" fontId="9" fillId="2" borderId="25" xfId="0" applyNumberFormat="1" applyFont="1" applyFill="1" applyBorder="1" applyProtection="1"/>
    <xf numFmtId="0" fontId="4" fillId="2" borderId="0" xfId="0" applyFont="1" applyFill="1" applyBorder="1" applyAlignment="1" applyProtection="1">
      <alignment horizontal="center" vertical="center"/>
    </xf>
    <xf numFmtId="0" fontId="0" fillId="0" borderId="3" xfId="0" applyBorder="1"/>
    <xf numFmtId="0" fontId="3" fillId="0" borderId="38" xfId="0" applyFont="1" applyBorder="1" applyAlignment="1">
      <alignment horizontal="center" wrapText="1"/>
    </xf>
    <xf numFmtId="0" fontId="13" fillId="0" borderId="38" xfId="4" applyFont="1" applyBorder="1" applyAlignment="1">
      <alignment horizontal="center" wrapText="1"/>
    </xf>
    <xf numFmtId="0" fontId="10" fillId="0" borderId="41" xfId="0" applyFont="1" applyBorder="1" applyAlignment="1">
      <alignment horizontal="center" wrapText="1"/>
    </xf>
    <xf numFmtId="0" fontId="9" fillId="0" borderId="41" xfId="4" applyFont="1" applyBorder="1" applyAlignment="1">
      <alignment horizontal="center" wrapText="1"/>
    </xf>
    <xf numFmtId="0" fontId="13" fillId="0" borderId="8" xfId="4" applyFont="1" applyBorder="1" applyAlignment="1">
      <alignment horizontal="left"/>
    </xf>
    <xf numFmtId="0" fontId="13" fillId="0" borderId="38" xfId="4" applyFont="1" applyBorder="1" applyAlignment="1">
      <alignment horizontal="left"/>
    </xf>
    <xf numFmtId="0" fontId="9" fillId="0" borderId="31" xfId="0" applyNumberFormat="1" applyFont="1" applyFill="1" applyBorder="1" applyProtection="1"/>
    <xf numFmtId="0" fontId="9" fillId="0" borderId="27" xfId="0" applyNumberFormat="1" applyFont="1" applyFill="1" applyBorder="1" applyProtection="1"/>
    <xf numFmtId="164" fontId="9" fillId="0" borderId="48" xfId="0" applyNumberFormat="1" applyFont="1" applyFill="1" applyBorder="1" applyAlignment="1" applyProtection="1">
      <alignment horizontal="center"/>
    </xf>
    <xf numFmtId="0" fontId="9" fillId="0" borderId="48" xfId="0" applyNumberFormat="1" applyFont="1" applyFill="1" applyBorder="1" applyAlignment="1" applyProtection="1">
      <alignment horizontal="center"/>
    </xf>
    <xf numFmtId="165" fontId="9" fillId="0" borderId="48" xfId="0" applyNumberFormat="1" applyFont="1" applyFill="1" applyBorder="1" applyAlignment="1" applyProtection="1">
      <alignment horizontal="center"/>
    </xf>
    <xf numFmtId="0" fontId="10" fillId="0" borderId="38" xfId="0" applyFont="1" applyFill="1" applyBorder="1" applyProtection="1"/>
    <xf numFmtId="164" fontId="9" fillId="0" borderId="49" xfId="0" applyNumberFormat="1" applyFont="1" applyFill="1" applyBorder="1" applyAlignment="1" applyProtection="1">
      <alignment horizontal="center"/>
    </xf>
    <xf numFmtId="0" fontId="10" fillId="0" borderId="38" xfId="0" applyFont="1" applyFill="1" applyBorder="1" applyAlignment="1" applyProtection="1">
      <alignment shrinkToFit="1"/>
    </xf>
    <xf numFmtId="49" fontId="9" fillId="0" borderId="28" xfId="0" applyNumberFormat="1" applyFont="1" applyFill="1" applyBorder="1" applyProtection="1"/>
    <xf numFmtId="0" fontId="4" fillId="2" borderId="6" xfId="0" applyFont="1" applyFill="1" applyBorder="1" applyAlignment="1" applyProtection="1">
      <alignment horizontal="center" vertical="center"/>
    </xf>
    <xf numFmtId="0" fontId="0" fillId="0" borderId="0" xfId="0" applyBorder="1"/>
    <xf numFmtId="0" fontId="0" fillId="0" borderId="38" xfId="0" applyBorder="1" applyAlignment="1">
      <alignment wrapText="1"/>
    </xf>
    <xf numFmtId="0" fontId="3" fillId="0" borderId="41" xfId="0" applyFont="1" applyBorder="1" applyAlignment="1">
      <alignment wrapText="1"/>
    </xf>
    <xf numFmtId="49" fontId="9" fillId="0" borderId="31" xfId="3" applyNumberFormat="1" applyFont="1" applyFill="1" applyBorder="1" applyProtection="1"/>
    <xf numFmtId="49" fontId="9" fillId="0" borderId="38" xfId="3" applyNumberFormat="1" applyFont="1" applyFill="1" applyBorder="1" applyProtection="1"/>
    <xf numFmtId="0" fontId="9" fillId="0" borderId="38" xfId="3" applyNumberFormat="1" applyFont="1" applyFill="1" applyBorder="1" applyAlignment="1" applyProtection="1">
      <alignment horizontal="center"/>
    </xf>
    <xf numFmtId="0" fontId="9" fillId="0" borderId="28" xfId="3" applyNumberFormat="1" applyFont="1" applyFill="1" applyBorder="1" applyProtection="1"/>
    <xf numFmtId="0" fontId="21" fillId="2" borderId="11" xfId="3" applyFill="1" applyBorder="1" applyProtection="1"/>
    <xf numFmtId="0" fontId="4" fillId="2" borderId="0" xfId="3" applyFont="1" applyFill="1" applyBorder="1" applyAlignment="1" applyProtection="1">
      <alignment vertical="center"/>
    </xf>
    <xf numFmtId="0" fontId="3" fillId="2" borderId="2" xfId="3" applyFont="1" applyFill="1" applyBorder="1" applyAlignment="1" applyProtection="1">
      <alignment horizontal="center" vertic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0" fontId="21" fillId="0" borderId="38" xfId="3" applyBorder="1" applyAlignment="1">
      <alignment wrapText="1"/>
    </xf>
    <xf numFmtId="0" fontId="3" fillId="0" borderId="38" xfId="3" applyFont="1" applyBorder="1" applyAlignment="1">
      <alignment horizontal="center" wrapText="1"/>
    </xf>
    <xf numFmtId="0" fontId="21" fillId="0" borderId="0" xfId="3" applyAlignment="1">
      <alignment wrapText="1"/>
    </xf>
    <xf numFmtId="0" fontId="3" fillId="0" borderId="41" xfId="3" applyFont="1" applyBorder="1" applyAlignment="1">
      <alignment wrapText="1"/>
    </xf>
    <xf numFmtId="0" fontId="10" fillId="0" borderId="41" xfId="3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Fill="1" applyBorder="1"/>
    <xf numFmtId="164" fontId="9" fillId="0" borderId="50" xfId="0" applyNumberFormat="1" applyFont="1" applyFill="1" applyBorder="1" applyAlignment="1" applyProtection="1">
      <alignment horizontal="center"/>
    </xf>
    <xf numFmtId="0" fontId="9" fillId="0" borderId="50" xfId="0" applyNumberFormat="1" applyFont="1" applyFill="1" applyBorder="1" applyAlignment="1" applyProtection="1">
      <alignment horizontal="center"/>
    </xf>
    <xf numFmtId="165" fontId="9" fillId="0" borderId="50" xfId="0" applyNumberFormat="1" applyFont="1" applyFill="1" applyBorder="1" applyAlignment="1" applyProtection="1">
      <alignment horizontal="center"/>
    </xf>
    <xf numFmtId="165" fontId="9" fillId="0" borderId="51" xfId="0" applyNumberFormat="1" applyFont="1" applyFill="1" applyBorder="1" applyAlignment="1" applyProtection="1">
      <alignment horizontal="center"/>
    </xf>
    <xf numFmtId="0" fontId="9" fillId="0" borderId="28" xfId="0" applyNumberFormat="1" applyFont="1" applyFill="1" applyBorder="1" applyProtection="1"/>
    <xf numFmtId="0" fontId="3" fillId="0" borderId="38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0" fillId="0" borderId="41" xfId="0" applyFont="1" applyBorder="1" applyAlignment="1">
      <alignment wrapText="1"/>
    </xf>
    <xf numFmtId="0" fontId="13" fillId="0" borderId="38" xfId="4" applyFont="1" applyBorder="1" applyAlignment="1"/>
    <xf numFmtId="0" fontId="10" fillId="0" borderId="0" xfId="3" applyFont="1" applyAlignment="1">
      <alignment horizontal="left" vertical="top" wrapText="1"/>
    </xf>
    <xf numFmtId="0" fontId="3" fillId="0" borderId="38" xfId="3" applyFont="1" applyBorder="1" applyAlignment="1">
      <alignment horizontal="left"/>
    </xf>
    <xf numFmtId="0" fontId="21" fillId="0" borderId="38" xfId="3" applyBorder="1" applyAlignment="1">
      <alignment horizontal="left"/>
    </xf>
    <xf numFmtId="0" fontId="21" fillId="0" borderId="38" xfId="3" applyBorder="1" applyAlignment="1">
      <alignment horizontal="center"/>
    </xf>
    <xf numFmtId="0" fontId="12" fillId="0" borderId="38" xfId="3" applyFont="1" applyBorder="1" applyAlignment="1">
      <alignment horizontal="center"/>
    </xf>
    <xf numFmtId="0" fontId="3" fillId="0" borderId="38" xfId="3" applyFont="1" applyBorder="1" applyAlignment="1">
      <alignment horizontal="center"/>
    </xf>
    <xf numFmtId="170" fontId="21" fillId="0" borderId="38" xfId="3" applyNumberFormat="1" applyBorder="1" applyAlignment="1">
      <alignment horizontal="center"/>
    </xf>
    <xf numFmtId="0" fontId="3" fillId="5" borderId="42" xfId="3" applyFont="1" applyFill="1" applyBorder="1" applyAlignment="1">
      <alignment horizontal="center"/>
    </xf>
    <xf numFmtId="0" fontId="3" fillId="5" borderId="43" xfId="3" applyFont="1" applyFill="1" applyBorder="1" applyAlignment="1">
      <alignment horizontal="center"/>
    </xf>
    <xf numFmtId="2" fontId="3" fillId="0" borderId="38" xfId="3" applyNumberFormat="1" applyFont="1" applyBorder="1" applyAlignment="1">
      <alignment horizontal="center"/>
    </xf>
    <xf numFmtId="0" fontId="3" fillId="5" borderId="36" xfId="3" applyFont="1" applyFill="1" applyBorder="1" applyAlignment="1">
      <alignment horizontal="center"/>
    </xf>
    <xf numFmtId="0" fontId="3" fillId="5" borderId="39" xfId="3" applyFont="1" applyFill="1" applyBorder="1" applyAlignment="1">
      <alignment horizontal="center"/>
    </xf>
    <xf numFmtId="0" fontId="3" fillId="0" borderId="36" xfId="3" applyFont="1" applyBorder="1" applyAlignment="1">
      <alignment horizontal="center" wrapText="1"/>
    </xf>
    <xf numFmtId="0" fontId="3" fillId="0" borderId="39" xfId="3" applyFont="1" applyBorder="1" applyAlignment="1">
      <alignment horizontal="center" wrapText="1"/>
    </xf>
    <xf numFmtId="0" fontId="13" fillId="0" borderId="2" xfId="4" applyFont="1" applyBorder="1" applyAlignment="1">
      <alignment horizontal="center" wrapText="1"/>
    </xf>
    <xf numFmtId="0" fontId="13" fillId="0" borderId="4" xfId="4" applyFont="1" applyBorder="1" applyAlignment="1">
      <alignment horizontal="center" wrapText="1"/>
    </xf>
    <xf numFmtId="0" fontId="10" fillId="0" borderId="2" xfId="3" applyFont="1" applyBorder="1" applyAlignment="1">
      <alignment horizontal="center"/>
    </xf>
    <xf numFmtId="0" fontId="10" fillId="0" borderId="4" xfId="3" applyFont="1" applyBorder="1" applyAlignment="1">
      <alignment horizontal="center"/>
    </xf>
    <xf numFmtId="0" fontId="10" fillId="0" borderId="38" xfId="3" applyFont="1" applyBorder="1" applyAlignment="1">
      <alignment horizontal="center"/>
    </xf>
    <xf numFmtId="0" fontId="20" fillId="0" borderId="41" xfId="3" applyFont="1" applyBorder="1" applyAlignment="1">
      <alignment horizontal="center" wrapText="1"/>
    </xf>
    <xf numFmtId="0" fontId="9" fillId="0" borderId="38" xfId="4" applyFont="1" applyBorder="1" applyAlignment="1">
      <alignment horizontal="center"/>
    </xf>
    <xf numFmtId="0" fontId="11" fillId="0" borderId="36" xfId="3" applyNumberFormat="1" applyFont="1" applyBorder="1" applyAlignment="1" applyProtection="1">
      <alignment horizontal="right"/>
    </xf>
    <xf numFmtId="0" fontId="12" fillId="0" borderId="37" xfId="3" applyFont="1" applyBorder="1" applyAlignment="1" applyProtection="1">
      <alignment horizontal="right"/>
    </xf>
    <xf numFmtId="0" fontId="12" fillId="0" borderId="36" xfId="3" applyFont="1" applyBorder="1" applyAlignment="1">
      <alignment horizontal="right"/>
    </xf>
    <xf numFmtId="0" fontId="12" fillId="0" borderId="37" xfId="3" applyFont="1" applyBorder="1" applyAlignment="1">
      <alignment horizontal="right"/>
    </xf>
    <xf numFmtId="0" fontId="12" fillId="0" borderId="39" xfId="3" applyFont="1" applyBorder="1" applyAlignment="1">
      <alignment horizontal="right"/>
    </xf>
    <xf numFmtId="0" fontId="4" fillId="2" borderId="6" xfId="3" applyFont="1" applyFill="1" applyBorder="1" applyAlignment="1" applyProtection="1">
      <alignment horizontal="center" vertical="center"/>
    </xf>
    <xf numFmtId="0" fontId="4" fillId="2" borderId="0" xfId="3" applyFont="1" applyFill="1" applyBorder="1" applyAlignment="1" applyProtection="1">
      <alignment horizontal="center" vertical="center"/>
    </xf>
    <xf numFmtId="0" fontId="3" fillId="2" borderId="3" xfId="3" applyFont="1" applyFill="1" applyBorder="1" applyAlignment="1" applyProtection="1">
      <alignment horizontal="center" vertical="center"/>
    </xf>
    <xf numFmtId="0" fontId="3" fillId="2" borderId="4" xfId="3" applyFont="1" applyFill="1" applyBorder="1" applyAlignment="1" applyProtection="1">
      <alignment horizontal="center" vertical="center"/>
    </xf>
    <xf numFmtId="0" fontId="3" fillId="2" borderId="0" xfId="3" applyFont="1" applyFill="1" applyBorder="1" applyAlignment="1" applyProtection="1">
      <alignment horizontal="center" vertical="center"/>
    </xf>
    <xf numFmtId="0" fontId="3" fillId="2" borderId="7" xfId="3" applyFont="1" applyFill="1" applyBorder="1" applyAlignment="1" applyProtection="1">
      <alignment horizontal="center" vertical="center"/>
    </xf>
    <xf numFmtId="0" fontId="3" fillId="2" borderId="10" xfId="3" applyFont="1" applyFill="1" applyBorder="1" applyAlignment="1" applyProtection="1">
      <alignment horizontal="center" vertical="center"/>
    </xf>
    <xf numFmtId="0" fontId="3" fillId="2" borderId="11" xfId="3" applyFont="1" applyFill="1" applyBorder="1" applyAlignment="1" applyProtection="1">
      <alignment horizontal="center" vertical="center"/>
    </xf>
    <xf numFmtId="171" fontId="3" fillId="5" borderId="36" xfId="3" applyNumberFormat="1" applyFont="1" applyFill="1" applyBorder="1" applyAlignment="1" applyProtection="1">
      <alignment horizontal="center" vertical="center"/>
    </xf>
    <xf numFmtId="171" fontId="3" fillId="5" borderId="37" xfId="3" applyNumberFormat="1" applyFont="1" applyFill="1" applyBorder="1" applyAlignment="1" applyProtection="1">
      <alignment horizontal="center" vertical="center"/>
    </xf>
    <xf numFmtId="10" fontId="3" fillId="5" borderId="38" xfId="3" applyNumberFormat="1" applyFont="1" applyFill="1" applyBorder="1" applyAlignment="1" applyProtection="1">
      <alignment horizontal="center" vertical="center"/>
    </xf>
    <xf numFmtId="10" fontId="3" fillId="5" borderId="36" xfId="3" applyNumberFormat="1" applyFont="1" applyFill="1" applyBorder="1" applyAlignment="1" applyProtection="1">
      <alignment horizontal="center" vertical="center"/>
    </xf>
    <xf numFmtId="0" fontId="7" fillId="3" borderId="17" xfId="3" applyFont="1" applyFill="1" applyBorder="1" applyAlignment="1" applyProtection="1">
      <alignment horizontal="center"/>
    </xf>
    <xf numFmtId="0" fontId="7" fillId="3" borderId="18" xfId="3" applyFont="1" applyFill="1" applyBorder="1" applyAlignment="1" applyProtection="1">
      <alignment horizontal="center"/>
    </xf>
    <xf numFmtId="0" fontId="7" fillId="3" borderId="19" xfId="3" applyFont="1" applyFill="1" applyBorder="1" applyAlignment="1" applyProtection="1">
      <alignment horizontal="center"/>
    </xf>
    <xf numFmtId="0" fontId="7" fillId="3" borderId="20" xfId="3" applyFont="1" applyFill="1" applyBorder="1" applyAlignment="1" applyProtection="1">
      <alignment horizontal="center"/>
    </xf>
    <xf numFmtId="0" fontId="7" fillId="3" borderId="21" xfId="3" applyFont="1" applyFill="1" applyBorder="1" applyAlignment="1" applyProtection="1">
      <alignment horizontal="center"/>
    </xf>
    <xf numFmtId="0" fontId="7" fillId="3" borderId="22" xfId="3" applyFont="1" applyFill="1" applyBorder="1" applyAlignment="1" applyProtection="1">
      <alignment horizontal="center"/>
    </xf>
    <xf numFmtId="0" fontId="11" fillId="0" borderId="36" xfId="3" applyNumberFormat="1" applyFont="1" applyBorder="1" applyAlignment="1" applyProtection="1">
      <alignment horizontal="center"/>
    </xf>
    <xf numFmtId="0" fontId="11" fillId="0" borderId="37" xfId="3" applyNumberFormat="1" applyFont="1" applyBorder="1" applyAlignment="1" applyProtection="1">
      <alignment horizontal="center"/>
    </xf>
    <xf numFmtId="0" fontId="11" fillId="0" borderId="39" xfId="3" applyNumberFormat="1" applyFont="1" applyBorder="1" applyAlignment="1" applyProtection="1">
      <alignment horizontal="center"/>
    </xf>
    <xf numFmtId="0" fontId="17" fillId="0" borderId="36" xfId="3" applyFont="1" applyFill="1" applyBorder="1" applyAlignment="1" applyProtection="1">
      <alignment horizontal="left"/>
    </xf>
    <xf numFmtId="0" fontId="17" fillId="0" borderId="37" xfId="3" applyFont="1" applyFill="1" applyBorder="1" applyAlignment="1" applyProtection="1">
      <alignment horizontal="left"/>
    </xf>
    <xf numFmtId="0" fontId="17" fillId="0" borderId="39" xfId="3" applyFont="1" applyFill="1" applyBorder="1" applyAlignment="1" applyProtection="1">
      <alignment horizontal="left"/>
    </xf>
    <xf numFmtId="0" fontId="21" fillId="2" borderId="2" xfId="3" applyFill="1" applyBorder="1" applyAlignment="1" applyProtection="1">
      <alignment horizontal="left"/>
    </xf>
    <xf numFmtId="0" fontId="21" fillId="2" borderId="3" xfId="3" applyFill="1" applyBorder="1" applyAlignment="1" applyProtection="1">
      <alignment horizontal="left"/>
    </xf>
    <xf numFmtId="0" fontId="21" fillId="2" borderId="4" xfId="3" applyFill="1" applyBorder="1" applyAlignment="1" applyProtection="1">
      <alignment horizontal="left"/>
    </xf>
    <xf numFmtId="0" fontId="17" fillId="0" borderId="9" xfId="3" applyFont="1" applyBorder="1" applyAlignment="1">
      <alignment horizontal="left"/>
    </xf>
    <xf numFmtId="0" fontId="17" fillId="0" borderId="10" xfId="3" applyFont="1" applyBorder="1" applyAlignment="1">
      <alignment horizontal="left"/>
    </xf>
    <xf numFmtId="0" fontId="17" fillId="0" borderId="11" xfId="3" applyFont="1" applyBorder="1" applyAlignment="1">
      <alignment horizontal="left"/>
    </xf>
    <xf numFmtId="0" fontId="4" fillId="2" borderId="37" xfId="3" applyFont="1" applyFill="1" applyBorder="1" applyAlignment="1" applyProtection="1">
      <alignment horizontal="center" vertical="center"/>
    </xf>
    <xf numFmtId="0" fontId="4" fillId="2" borderId="39" xfId="3" applyFont="1" applyFill="1" applyBorder="1" applyAlignment="1" applyProtection="1">
      <alignment horizontal="center" vertical="center"/>
    </xf>
    <xf numFmtId="0" fontId="15" fillId="3" borderId="33" xfId="3" applyFont="1" applyFill="1" applyBorder="1" applyAlignment="1" applyProtection="1">
      <alignment horizontal="left"/>
    </xf>
    <xf numFmtId="0" fontId="15" fillId="3" borderId="34" xfId="3" applyFont="1" applyFill="1" applyBorder="1" applyAlignment="1" applyProtection="1">
      <alignment horizontal="left"/>
    </xf>
    <xf numFmtId="2" fontId="21" fillId="0" borderId="2" xfId="3" applyNumberFormat="1" applyBorder="1" applyAlignment="1">
      <alignment horizontal="center"/>
    </xf>
    <xf numFmtId="2" fontId="21" fillId="0" borderId="3" xfId="3" applyNumberFormat="1" applyBorder="1" applyAlignment="1">
      <alignment horizontal="center"/>
    </xf>
    <xf numFmtId="2" fontId="21" fillId="0" borderId="4" xfId="3" applyNumberFormat="1" applyBorder="1" applyAlignment="1">
      <alignment horizontal="center"/>
    </xf>
    <xf numFmtId="0" fontId="17" fillId="0" borderId="38" xfId="3" applyFont="1" applyBorder="1" applyAlignment="1">
      <alignment horizontal="left"/>
    </xf>
    <xf numFmtId="0" fontId="21" fillId="0" borderId="2" xfId="3" applyBorder="1" applyAlignment="1">
      <alignment horizontal="center"/>
    </xf>
    <xf numFmtId="0" fontId="21" fillId="0" borderId="3" xfId="3" applyBorder="1" applyAlignment="1">
      <alignment horizontal="center"/>
    </xf>
    <xf numFmtId="0" fontId="21" fillId="0" borderId="4" xfId="3" applyBorder="1" applyAlignment="1">
      <alignment horizontal="center"/>
    </xf>
    <xf numFmtId="0" fontId="12" fillId="0" borderId="36" xfId="3" applyFont="1" applyBorder="1" applyAlignment="1" applyProtection="1">
      <alignment horizontal="right"/>
    </xf>
    <xf numFmtId="0" fontId="21" fillId="0" borderId="2" xfId="3" applyBorder="1" applyAlignment="1" applyProtection="1">
      <alignment horizontal="right"/>
    </xf>
    <xf numFmtId="0" fontId="21" fillId="0" borderId="3" xfId="3" applyBorder="1" applyAlignment="1" applyProtection="1">
      <alignment horizontal="right"/>
    </xf>
    <xf numFmtId="0" fontId="21" fillId="0" borderId="4" xfId="3" applyBorder="1" applyAlignment="1" applyProtection="1">
      <alignment horizontal="right"/>
    </xf>
    <xf numFmtId="0" fontId="21" fillId="4" borderId="2" xfId="3" applyFill="1" applyBorder="1" applyAlignment="1" applyProtection="1">
      <alignment horizontal="center"/>
      <protection locked="0"/>
    </xf>
    <xf numFmtId="0" fontId="21" fillId="4" borderId="3" xfId="3" applyFill="1" applyBorder="1" applyAlignment="1" applyProtection="1">
      <alignment horizontal="center"/>
      <protection locked="0"/>
    </xf>
    <xf numFmtId="0" fontId="21" fillId="4" borderId="4" xfId="3" applyFill="1" applyBorder="1" applyAlignment="1" applyProtection="1">
      <alignment horizontal="center"/>
      <protection locked="0"/>
    </xf>
    <xf numFmtId="0" fontId="12" fillId="2" borderId="36" xfId="3" applyFont="1" applyFill="1" applyBorder="1" applyAlignment="1" applyProtection="1">
      <alignment horizontal="right"/>
    </xf>
    <xf numFmtId="0" fontId="12" fillId="2" borderId="37" xfId="3" applyFont="1" applyFill="1" applyBorder="1" applyAlignment="1" applyProtection="1">
      <alignment horizontal="right"/>
    </xf>
    <xf numFmtId="0" fontId="12" fillId="2" borderId="39" xfId="3" applyFont="1" applyFill="1" applyBorder="1" applyAlignment="1" applyProtection="1">
      <alignment horizontal="right"/>
    </xf>
    <xf numFmtId="0" fontId="12" fillId="0" borderId="36" xfId="3" applyFont="1" applyFill="1" applyBorder="1" applyAlignment="1" applyProtection="1">
      <alignment horizontal="right"/>
    </xf>
    <xf numFmtId="0" fontId="12" fillId="0" borderId="37" xfId="3" applyFont="1" applyFill="1" applyBorder="1" applyAlignment="1" applyProtection="1">
      <alignment horizontal="right"/>
    </xf>
    <xf numFmtId="0" fontId="17" fillId="0" borderId="36" xfId="3" applyFont="1" applyFill="1" applyBorder="1" applyAlignment="1" applyProtection="1">
      <alignment horizontal="center"/>
    </xf>
    <xf numFmtId="0" fontId="17" fillId="0" borderId="37" xfId="3" applyFont="1" applyFill="1" applyBorder="1" applyAlignment="1" applyProtection="1">
      <alignment horizontal="center"/>
    </xf>
    <xf numFmtId="0" fontId="17" fillId="0" borderId="39" xfId="3" applyFont="1" applyFill="1" applyBorder="1" applyAlignment="1" applyProtection="1">
      <alignment horizontal="center"/>
    </xf>
    <xf numFmtId="0" fontId="21" fillId="0" borderId="2" xfId="3" applyBorder="1" applyAlignment="1" applyProtection="1">
      <alignment horizontal="center"/>
    </xf>
    <xf numFmtId="0" fontId="21" fillId="0" borderId="3" xfId="3" applyBorder="1" applyAlignment="1" applyProtection="1">
      <alignment horizontal="center"/>
    </xf>
    <xf numFmtId="0" fontId="21" fillId="0" borderId="4" xfId="3" applyBorder="1" applyAlignment="1" applyProtection="1">
      <alignment horizontal="center"/>
    </xf>
    <xf numFmtId="0" fontId="21" fillId="0" borderId="9" xfId="3" applyBorder="1" applyAlignment="1" applyProtection="1">
      <alignment horizontal="center"/>
    </xf>
    <xf numFmtId="0" fontId="21" fillId="0" borderId="10" xfId="3" applyBorder="1" applyAlignment="1" applyProtection="1">
      <alignment horizontal="center"/>
    </xf>
    <xf numFmtId="0" fontId="21" fillId="0" borderId="11" xfId="3" applyBorder="1" applyAlignment="1" applyProtection="1">
      <alignment horizontal="center"/>
    </xf>
    <xf numFmtId="0" fontId="15" fillId="3" borderId="6" xfId="3" applyFont="1" applyFill="1" applyBorder="1" applyAlignment="1" applyProtection="1">
      <alignment horizontal="center"/>
    </xf>
    <xf numFmtId="0" fontId="15" fillId="3" borderId="0" xfId="3" applyFont="1" applyFill="1" applyBorder="1" applyAlignment="1" applyProtection="1">
      <alignment horizontal="center"/>
    </xf>
    <xf numFmtId="0" fontId="21" fillId="4" borderId="36" xfId="3" applyFill="1" applyBorder="1" applyAlignment="1" applyProtection="1">
      <alignment horizontal="center"/>
      <protection locked="0"/>
    </xf>
    <xf numFmtId="0" fontId="21" fillId="4" borderId="37" xfId="3" applyFill="1" applyBorder="1" applyAlignment="1" applyProtection="1">
      <alignment horizontal="center"/>
      <protection locked="0"/>
    </xf>
    <xf numFmtId="0" fontId="21" fillId="4" borderId="39" xfId="3" applyFill="1" applyBorder="1" applyAlignment="1" applyProtection="1">
      <alignment horizontal="center"/>
      <protection locked="0"/>
    </xf>
    <xf numFmtId="0" fontId="12" fillId="0" borderId="2" xfId="3" applyFont="1" applyBorder="1" applyAlignment="1" applyProtection="1">
      <alignment horizontal="left"/>
    </xf>
    <xf numFmtId="0" fontId="12" fillId="0" borderId="3" xfId="3" applyFont="1" applyBorder="1" applyAlignment="1" applyProtection="1">
      <alignment horizontal="left"/>
    </xf>
    <xf numFmtId="0" fontId="12" fillId="0" borderId="4" xfId="3" applyFont="1" applyBorder="1" applyAlignment="1" applyProtection="1">
      <alignment horizontal="left"/>
    </xf>
    <xf numFmtId="166" fontId="12" fillId="0" borderId="2" xfId="3" applyNumberFormat="1" applyFont="1" applyFill="1" applyBorder="1" applyAlignment="1" applyProtection="1">
      <alignment horizontal="center"/>
    </xf>
    <xf numFmtId="166" fontId="12" fillId="0" borderId="3" xfId="3" applyNumberFormat="1" applyFont="1" applyFill="1" applyBorder="1" applyAlignment="1" applyProtection="1">
      <alignment horizontal="center"/>
    </xf>
    <xf numFmtId="166" fontId="12" fillId="0" borderId="4" xfId="3" applyNumberFormat="1" applyFont="1" applyFill="1" applyBorder="1" applyAlignment="1" applyProtection="1">
      <alignment horizontal="center"/>
    </xf>
    <xf numFmtId="0" fontId="21" fillId="0" borderId="2" xfId="3" applyFill="1" applyBorder="1" applyAlignment="1" applyProtection="1">
      <alignment horizontal="center"/>
    </xf>
    <xf numFmtId="0" fontId="21" fillId="0" borderId="4" xfId="3" applyFill="1" applyBorder="1" applyAlignment="1" applyProtection="1">
      <alignment horizontal="center"/>
    </xf>
    <xf numFmtId="0" fontId="5" fillId="0" borderId="2" xfId="3" applyFont="1" applyBorder="1" applyAlignment="1" applyProtection="1">
      <alignment horizontal="center" vertical="center" wrapText="1"/>
    </xf>
    <xf numFmtId="0" fontId="5" fillId="0" borderId="3" xfId="3" applyFont="1" applyBorder="1" applyAlignment="1" applyProtection="1">
      <alignment horizontal="center" vertical="center" wrapText="1"/>
    </xf>
    <xf numFmtId="0" fontId="5" fillId="0" borderId="4" xfId="3" applyFont="1" applyBorder="1" applyAlignment="1" applyProtection="1">
      <alignment horizontal="center" vertical="center" wrapText="1"/>
    </xf>
    <xf numFmtId="0" fontId="5" fillId="0" borderId="9" xfId="3" applyFont="1" applyBorder="1" applyAlignment="1" applyProtection="1">
      <alignment horizontal="center" vertical="center" wrapText="1"/>
    </xf>
    <xf numFmtId="0" fontId="5" fillId="0" borderId="10" xfId="3" applyFont="1" applyBorder="1" applyAlignment="1" applyProtection="1">
      <alignment horizontal="center" vertical="center" wrapText="1"/>
    </xf>
    <xf numFmtId="0" fontId="5" fillId="0" borderId="11" xfId="3" applyFont="1" applyBorder="1" applyAlignment="1" applyProtection="1">
      <alignment horizontal="center" vertical="center" wrapText="1"/>
    </xf>
    <xf numFmtId="0" fontId="21" fillId="0" borderId="2" xfId="3" applyFill="1" applyBorder="1" applyAlignment="1">
      <alignment horizontal="center"/>
    </xf>
    <xf numFmtId="0" fontId="21" fillId="0" borderId="3" xfId="3" applyFill="1" applyBorder="1" applyAlignment="1">
      <alignment horizontal="center"/>
    </xf>
    <xf numFmtId="0" fontId="21" fillId="0" borderId="4" xfId="3" applyFill="1" applyBorder="1" applyAlignment="1">
      <alignment horizontal="center"/>
    </xf>
    <xf numFmtId="0" fontId="21" fillId="4" borderId="36" xfId="3" applyFill="1" applyBorder="1" applyAlignment="1">
      <alignment horizontal="center"/>
    </xf>
    <xf numFmtId="0" fontId="21" fillId="4" borderId="37" xfId="3" applyFill="1" applyBorder="1" applyAlignment="1">
      <alignment horizontal="center"/>
    </xf>
    <xf numFmtId="0" fontId="21" fillId="4" borderId="39" xfId="3" applyFill="1" applyBorder="1" applyAlignment="1">
      <alignment horizontal="center"/>
    </xf>
    <xf numFmtId="0" fontId="12" fillId="0" borderId="36" xfId="3" applyFont="1" applyBorder="1" applyAlignment="1" applyProtection="1">
      <alignment horizontal="left"/>
    </xf>
    <xf numFmtId="0" fontId="12" fillId="0" borderId="37" xfId="3" applyFont="1" applyBorder="1" applyAlignment="1" applyProtection="1">
      <alignment horizontal="left"/>
    </xf>
    <xf numFmtId="0" fontId="12" fillId="0" borderId="39" xfId="3" applyFont="1" applyBorder="1" applyAlignment="1" applyProtection="1">
      <alignment horizontal="left"/>
    </xf>
    <xf numFmtId="166" fontId="12" fillId="0" borderId="37" xfId="3" applyNumberFormat="1" applyFont="1" applyBorder="1" applyAlignment="1" applyProtection="1">
      <alignment horizontal="center"/>
    </xf>
    <xf numFmtId="166" fontId="12" fillId="0" borderId="39" xfId="3" applyNumberFormat="1" applyFont="1" applyBorder="1" applyAlignment="1" applyProtection="1">
      <alignment horizontal="center"/>
    </xf>
    <xf numFmtId="0" fontId="3" fillId="0" borderId="36" xfId="3" applyFont="1" applyFill="1" applyBorder="1" applyAlignment="1" applyProtection="1">
      <alignment horizontal="center"/>
    </xf>
    <xf numFmtId="0" fontId="3" fillId="0" borderId="39" xfId="3" applyFont="1" applyFill="1" applyBorder="1" applyAlignment="1" applyProtection="1">
      <alignment horizontal="center"/>
    </xf>
    <xf numFmtId="0" fontId="8" fillId="0" borderId="24" xfId="3" applyNumberFormat="1" applyFont="1" applyFill="1" applyBorder="1" applyAlignment="1" applyProtection="1">
      <alignment horizontal="left"/>
    </xf>
    <xf numFmtId="0" fontId="8" fillId="0" borderId="0" xfId="3" applyNumberFormat="1" applyFont="1" applyFill="1" applyBorder="1" applyAlignment="1" applyProtection="1">
      <alignment horizontal="left"/>
    </xf>
    <xf numFmtId="0" fontId="8" fillId="0" borderId="7" xfId="3" applyNumberFormat="1" applyFont="1" applyFill="1" applyBorder="1" applyAlignment="1" applyProtection="1">
      <alignment horizontal="left"/>
    </xf>
    <xf numFmtId="0" fontId="8" fillId="0" borderId="33" xfId="3" applyNumberFormat="1" applyFont="1" applyFill="1" applyBorder="1" applyAlignment="1" applyProtection="1">
      <alignment horizontal="left"/>
    </xf>
    <xf numFmtId="0" fontId="8" fillId="0" borderId="34" xfId="3" applyNumberFormat="1" applyFont="1" applyFill="1" applyBorder="1" applyAlignment="1" applyProtection="1">
      <alignment horizontal="left"/>
    </xf>
    <xf numFmtId="0" fontId="8" fillId="0" borderId="35" xfId="3" applyNumberFormat="1" applyFont="1" applyFill="1" applyBorder="1" applyAlignment="1" applyProtection="1">
      <alignment horizontal="left"/>
    </xf>
    <xf numFmtId="0" fontId="11" fillId="0" borderId="36" xfId="3" applyNumberFormat="1" applyFont="1" applyFill="1" applyBorder="1" applyAlignment="1" applyProtection="1">
      <alignment horizontal="right"/>
    </xf>
    <xf numFmtId="0" fontId="12" fillId="0" borderId="36" xfId="3" applyFont="1" applyFill="1" applyBorder="1" applyAlignment="1">
      <alignment horizontal="right"/>
    </xf>
    <xf numFmtId="0" fontId="12" fillId="0" borderId="37" xfId="3" applyFont="1" applyFill="1" applyBorder="1" applyAlignment="1">
      <alignment horizontal="right"/>
    </xf>
    <xf numFmtId="0" fontId="12" fillId="0" borderId="39" xfId="3" applyFont="1" applyFill="1" applyBorder="1" applyAlignment="1">
      <alignment horizontal="right"/>
    </xf>
    <xf numFmtId="0" fontId="14" fillId="2" borderId="1" xfId="3" applyFont="1" applyFill="1" applyBorder="1" applyAlignment="1" applyProtection="1">
      <alignment horizontal="center"/>
    </xf>
    <xf numFmtId="0" fontId="14" fillId="2" borderId="5" xfId="3" applyFont="1" applyFill="1" applyBorder="1" applyAlignment="1" applyProtection="1">
      <alignment horizontal="center"/>
    </xf>
    <xf numFmtId="0" fontId="14" fillId="2" borderId="8" xfId="3" applyFont="1" applyFill="1" applyBorder="1" applyAlignment="1" applyProtection="1">
      <alignment horizontal="center"/>
    </xf>
    <xf numFmtId="0" fontId="4" fillId="2" borderId="36" xfId="3" applyFont="1" applyFill="1" applyBorder="1" applyAlignment="1" applyProtection="1">
      <alignment horizontal="center"/>
    </xf>
    <xf numFmtId="0" fontId="4" fillId="2" borderId="37" xfId="3" applyFont="1" applyFill="1" applyBorder="1" applyAlignment="1" applyProtection="1">
      <alignment horizontal="center"/>
    </xf>
    <xf numFmtId="0" fontId="4" fillId="2" borderId="39" xfId="3" applyFont="1" applyFill="1" applyBorder="1" applyAlignment="1" applyProtection="1">
      <alignment horizontal="center"/>
    </xf>
    <xf numFmtId="0" fontId="3" fillId="2" borderId="36" xfId="3" applyFont="1" applyFill="1" applyBorder="1" applyAlignment="1" applyProtection="1">
      <alignment horizontal="left" vertical="top" wrapText="1"/>
    </xf>
    <xf numFmtId="0" fontId="3" fillId="2" borderId="37" xfId="3" applyFont="1" applyFill="1" applyBorder="1" applyAlignment="1" applyProtection="1">
      <alignment horizontal="left" vertical="top" wrapText="1"/>
    </xf>
    <xf numFmtId="0" fontId="3" fillId="2" borderId="39" xfId="3" applyFont="1" applyFill="1" applyBorder="1" applyAlignment="1" applyProtection="1">
      <alignment horizontal="left" vertical="top" wrapText="1"/>
    </xf>
    <xf numFmtId="0" fontId="8" fillId="2" borderId="24" xfId="3" applyNumberFormat="1" applyFont="1" applyFill="1" applyBorder="1" applyAlignment="1" applyProtection="1">
      <alignment horizontal="left"/>
    </xf>
    <xf numFmtId="0" fontId="8" fillId="2" borderId="0" xfId="3" applyNumberFormat="1" applyFont="1" applyFill="1" applyBorder="1" applyAlignment="1" applyProtection="1">
      <alignment horizontal="left"/>
    </xf>
    <xf numFmtId="0" fontId="8" fillId="2" borderId="7" xfId="3" applyNumberFormat="1" applyFont="1" applyFill="1" applyBorder="1" applyAlignment="1" applyProtection="1">
      <alignment horizontal="left"/>
    </xf>
    <xf numFmtId="0" fontId="4" fillId="2" borderId="1" xfId="3" applyFont="1" applyFill="1" applyBorder="1" applyAlignment="1" applyProtection="1">
      <alignment horizontal="center"/>
    </xf>
    <xf numFmtId="0" fontId="4" fillId="2" borderId="5" xfId="3" applyFont="1" applyFill="1" applyBorder="1" applyAlignment="1" applyProtection="1">
      <alignment horizontal="center"/>
    </xf>
    <xf numFmtId="0" fontId="4" fillId="2" borderId="8" xfId="3" applyFont="1" applyFill="1" applyBorder="1" applyAlignment="1" applyProtection="1">
      <alignment horizontal="center"/>
    </xf>
    <xf numFmtId="0" fontId="4" fillId="2" borderId="2" xfId="3" applyFont="1" applyFill="1" applyBorder="1" applyAlignment="1" applyProtection="1">
      <alignment horizontal="center"/>
    </xf>
    <xf numFmtId="0" fontId="4" fillId="2" borderId="3" xfId="3" applyFont="1" applyFill="1" applyBorder="1" applyAlignment="1" applyProtection="1">
      <alignment horizontal="center"/>
    </xf>
    <xf numFmtId="0" fontId="4" fillId="2" borderId="4" xfId="3" applyFont="1" applyFill="1" applyBorder="1" applyAlignment="1" applyProtection="1">
      <alignment horizontal="center"/>
    </xf>
    <xf numFmtId="0" fontId="5" fillId="0" borderId="6" xfId="3" applyFont="1" applyBorder="1" applyAlignment="1" applyProtection="1">
      <alignment horizontal="center" vertical="center"/>
    </xf>
    <xf numFmtId="0" fontId="5" fillId="0" borderId="0" xfId="3" applyFont="1" applyBorder="1" applyAlignment="1" applyProtection="1">
      <alignment horizontal="center" vertical="center"/>
    </xf>
    <xf numFmtId="0" fontId="5" fillId="0" borderId="7" xfId="3" applyFont="1" applyBorder="1" applyAlignment="1" applyProtection="1">
      <alignment horizontal="center" vertical="center"/>
    </xf>
    <xf numFmtId="0" fontId="5" fillId="0" borderId="9" xfId="3" applyFont="1" applyBorder="1" applyAlignment="1" applyProtection="1">
      <alignment horizontal="center" vertical="center"/>
    </xf>
    <xf numFmtId="0" fontId="5" fillId="0" borderId="10" xfId="3" applyFont="1" applyBorder="1" applyAlignment="1" applyProtection="1">
      <alignment horizontal="center" vertical="center"/>
    </xf>
    <xf numFmtId="0" fontId="5" fillId="0" borderId="11" xfId="3" applyFont="1" applyBorder="1" applyAlignment="1" applyProtection="1">
      <alignment horizontal="center" vertical="center"/>
    </xf>
    <xf numFmtId="0" fontId="7" fillId="3" borderId="13" xfId="3" applyFont="1" applyFill="1" applyBorder="1" applyAlignment="1" applyProtection="1">
      <alignment horizontal="center"/>
    </xf>
    <xf numFmtId="0" fontId="7" fillId="3" borderId="14" xfId="3" applyFont="1" applyFill="1" applyBorder="1" applyAlignment="1" applyProtection="1">
      <alignment horizontal="center"/>
    </xf>
    <xf numFmtId="49" fontId="13" fillId="0" borderId="36" xfId="2" applyNumberFormat="1" applyFont="1" applyBorder="1" applyAlignment="1">
      <alignment horizontal="center" wrapText="1"/>
    </xf>
    <xf numFmtId="49" fontId="13" fillId="0" borderId="39" xfId="2" applyNumberFormat="1" applyFont="1" applyBorder="1" applyAlignment="1">
      <alignment horizontal="center" wrapText="1"/>
    </xf>
    <xf numFmtId="49" fontId="9" fillId="0" borderId="44" xfId="2" applyNumberFormat="1" applyFont="1" applyBorder="1" applyAlignment="1">
      <alignment horizontal="center" wrapText="1"/>
    </xf>
    <xf numFmtId="49" fontId="9" fillId="0" borderId="45" xfId="2" applyNumberFormat="1" applyFont="1" applyBorder="1" applyAlignment="1">
      <alignment horizontal="center" wrapText="1"/>
    </xf>
    <xf numFmtId="49" fontId="3" fillId="0" borderId="42" xfId="0" applyNumberFormat="1" applyFont="1" applyBorder="1" applyAlignment="1">
      <alignment horizontal="center" wrapText="1"/>
    </xf>
    <xf numFmtId="49" fontId="3" fillId="0" borderId="43" xfId="0" applyNumberFormat="1" applyFont="1" applyBorder="1" applyAlignment="1">
      <alignment horizontal="center" wrapText="1"/>
    </xf>
    <xf numFmtId="49" fontId="3" fillId="0" borderId="36" xfId="0" applyNumberFormat="1" applyFont="1" applyBorder="1" applyAlignment="1">
      <alignment horizontal="center" wrapText="1"/>
    </xf>
    <xf numFmtId="49" fontId="3" fillId="0" borderId="39" xfId="0" applyNumberFormat="1" applyFont="1" applyBorder="1" applyAlignment="1">
      <alignment horizontal="center" wrapText="1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top" wrapText="1"/>
    </xf>
    <xf numFmtId="0" fontId="3" fillId="0" borderId="38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8" xfId="0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49" fontId="3" fillId="5" borderId="42" xfId="0" applyNumberFormat="1" applyFont="1" applyFill="1" applyBorder="1" applyAlignment="1">
      <alignment horizontal="center" wrapText="1"/>
    </xf>
    <xf numFmtId="49" fontId="3" fillId="5" borderId="43" xfId="0" applyNumberFormat="1" applyFont="1" applyFill="1" applyBorder="1" applyAlignment="1">
      <alignment horizontal="center" wrapText="1"/>
    </xf>
    <xf numFmtId="49" fontId="3" fillId="5" borderId="36" xfId="0" applyNumberFormat="1" applyFont="1" applyFill="1" applyBorder="1" applyAlignment="1">
      <alignment horizontal="center" wrapText="1"/>
    </xf>
    <xf numFmtId="49" fontId="3" fillId="5" borderId="39" xfId="0" applyNumberFormat="1" applyFont="1" applyFill="1" applyBorder="1" applyAlignment="1">
      <alignment horizontal="center" wrapText="1"/>
    </xf>
    <xf numFmtId="49" fontId="3" fillId="0" borderId="38" xfId="0" applyNumberFormat="1" applyFont="1" applyBorder="1" applyAlignment="1">
      <alignment horizontal="center" wrapText="1"/>
    </xf>
    <xf numFmtId="49" fontId="20" fillId="0" borderId="41" xfId="0" applyNumberFormat="1" applyFont="1" applyBorder="1" applyAlignment="1">
      <alignment horizontal="center" wrapText="1" shrinkToFit="1"/>
    </xf>
    <xf numFmtId="49" fontId="10" fillId="0" borderId="41" xfId="0" applyNumberFormat="1" applyFont="1" applyBorder="1" applyAlignment="1">
      <alignment horizontal="center" wrapText="1" shrinkToFit="1"/>
    </xf>
    <xf numFmtId="49" fontId="10" fillId="0" borderId="38" xfId="0" applyNumberFormat="1" applyFont="1" applyBorder="1" applyAlignment="1">
      <alignment horizontal="center" wrapText="1"/>
    </xf>
    <xf numFmtId="49" fontId="0" fillId="0" borderId="38" xfId="0" applyNumberFormat="1" applyBorder="1" applyAlignment="1">
      <alignment horizontal="center" wrapText="1"/>
    </xf>
    <xf numFmtId="49" fontId="10" fillId="0" borderId="44" xfId="0" applyNumberFormat="1" applyFont="1" applyBorder="1" applyAlignment="1">
      <alignment horizontal="center" wrapText="1"/>
    </xf>
    <xf numFmtId="49" fontId="10" fillId="0" borderId="45" xfId="0" applyNumberFormat="1" applyFont="1" applyBorder="1" applyAlignment="1">
      <alignment horizontal="center" wrapText="1"/>
    </xf>
    <xf numFmtId="0" fontId="11" fillId="0" borderId="36" xfId="0" applyNumberFormat="1" applyFont="1" applyBorder="1" applyAlignment="1" applyProtection="1">
      <alignment horizontal="right"/>
    </xf>
    <xf numFmtId="0" fontId="12" fillId="0" borderId="37" xfId="0" applyFont="1" applyBorder="1" applyAlignment="1" applyProtection="1">
      <alignment horizontal="right"/>
    </xf>
    <xf numFmtId="0" fontId="12" fillId="0" borderId="36" xfId="0" applyFont="1" applyBorder="1" applyAlignment="1">
      <alignment horizontal="right"/>
    </xf>
    <xf numFmtId="0" fontId="12" fillId="0" borderId="37" xfId="0" applyFont="1" applyBorder="1" applyAlignment="1">
      <alignment horizontal="right"/>
    </xf>
    <xf numFmtId="0" fontId="12" fillId="0" borderId="39" xfId="0" applyFont="1" applyBorder="1" applyAlignment="1">
      <alignment horizontal="right"/>
    </xf>
    <xf numFmtId="171" fontId="3" fillId="5" borderId="36" xfId="0" applyNumberFormat="1" applyFont="1" applyFill="1" applyBorder="1" applyAlignment="1" applyProtection="1">
      <alignment horizontal="center" vertical="center"/>
    </xf>
    <xf numFmtId="171" fontId="3" fillId="5" borderId="37" xfId="0" applyNumberFormat="1" applyFont="1" applyFill="1" applyBorder="1" applyAlignment="1" applyProtection="1">
      <alignment horizontal="center" vertical="center"/>
    </xf>
    <xf numFmtId="171" fontId="3" fillId="5" borderId="39" xfId="0" applyNumberFormat="1" applyFont="1" applyFill="1" applyBorder="1" applyAlignment="1" applyProtection="1">
      <alignment horizontal="center" vertical="center"/>
    </xf>
    <xf numFmtId="10" fontId="3" fillId="5" borderId="38" xfId="0" applyNumberFormat="1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center"/>
    </xf>
    <xf numFmtId="0" fontId="7" fillId="3" borderId="18" xfId="0" applyFont="1" applyFill="1" applyBorder="1" applyAlignment="1" applyProtection="1">
      <alignment horizontal="center"/>
    </xf>
    <xf numFmtId="0" fontId="7" fillId="3" borderId="19" xfId="0" applyFont="1" applyFill="1" applyBorder="1" applyAlignment="1" applyProtection="1">
      <alignment horizontal="center"/>
    </xf>
    <xf numFmtId="0" fontId="7" fillId="3" borderId="20" xfId="0" applyFont="1" applyFill="1" applyBorder="1" applyAlignment="1" applyProtection="1">
      <alignment horizontal="center"/>
    </xf>
    <xf numFmtId="0" fontId="7" fillId="3" borderId="21" xfId="0" applyFont="1" applyFill="1" applyBorder="1" applyAlignment="1" applyProtection="1">
      <alignment horizontal="center"/>
    </xf>
    <xf numFmtId="0" fontId="7" fillId="3" borderId="22" xfId="0" applyFont="1" applyFill="1" applyBorder="1" applyAlignment="1" applyProtection="1">
      <alignment horizontal="center"/>
    </xf>
    <xf numFmtId="0" fontId="11" fillId="0" borderId="36" xfId="0" applyNumberFormat="1" applyFont="1" applyBorder="1" applyAlignment="1" applyProtection="1">
      <alignment horizontal="center"/>
    </xf>
    <xf numFmtId="0" fontId="11" fillId="0" borderId="37" xfId="0" applyNumberFormat="1" applyFont="1" applyBorder="1" applyAlignment="1" applyProtection="1">
      <alignment horizontal="center"/>
    </xf>
    <xf numFmtId="0" fontId="11" fillId="0" borderId="39" xfId="0" applyNumberFormat="1" applyFont="1" applyBorder="1" applyAlignment="1" applyProtection="1">
      <alignment horizontal="center"/>
    </xf>
    <xf numFmtId="0" fontId="17" fillId="0" borderId="36" xfId="0" applyFont="1" applyFill="1" applyBorder="1" applyAlignment="1" applyProtection="1">
      <alignment horizontal="left"/>
    </xf>
    <xf numFmtId="0" fontId="17" fillId="0" borderId="37" xfId="0" applyFont="1" applyFill="1" applyBorder="1" applyAlignment="1" applyProtection="1">
      <alignment horizontal="left"/>
    </xf>
    <xf numFmtId="0" fontId="17" fillId="0" borderId="39" xfId="0" applyFont="1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/>
    </xf>
    <xf numFmtId="0" fontId="0" fillId="2" borderId="3" xfId="0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left"/>
    </xf>
    <xf numFmtId="0" fontId="17" fillId="0" borderId="9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5" fillId="3" borderId="33" xfId="0" applyFont="1" applyFill="1" applyBorder="1" applyAlignment="1" applyProtection="1">
      <alignment horizontal="left"/>
    </xf>
    <xf numFmtId="0" fontId="15" fillId="3" borderId="34" xfId="0" applyFont="1" applyFill="1" applyBorder="1" applyAlignment="1" applyProtection="1">
      <alignment horizontal="left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17" fillId="0" borderId="38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36" xfId="0" applyFont="1" applyBorder="1" applyAlignment="1" applyProtection="1">
      <alignment horizontal="right"/>
    </xf>
    <xf numFmtId="0" fontId="0" fillId="0" borderId="2" xfId="0" applyBorder="1" applyAlignment="1" applyProtection="1">
      <alignment horizontal="right"/>
    </xf>
    <xf numFmtId="0" fontId="0" fillId="0" borderId="3" xfId="0" applyBorder="1" applyAlignment="1" applyProtection="1">
      <alignment horizontal="right"/>
    </xf>
    <xf numFmtId="0" fontId="0" fillId="0" borderId="4" xfId="0" applyBorder="1" applyAlignment="1" applyProtection="1">
      <alignment horizontal="right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2" fillId="2" borderId="36" xfId="0" applyFont="1" applyFill="1" applyBorder="1" applyAlignment="1" applyProtection="1">
      <alignment horizontal="right"/>
    </xf>
    <xf numFmtId="0" fontId="12" fillId="2" borderId="37" xfId="0" applyFont="1" applyFill="1" applyBorder="1" applyAlignment="1" applyProtection="1">
      <alignment horizontal="right"/>
    </xf>
    <xf numFmtId="0" fontId="12" fillId="2" borderId="39" xfId="0" applyFont="1" applyFill="1" applyBorder="1" applyAlignment="1" applyProtection="1">
      <alignment horizontal="right"/>
    </xf>
    <xf numFmtId="0" fontId="12" fillId="0" borderId="36" xfId="0" applyFont="1" applyFill="1" applyBorder="1" applyAlignment="1" applyProtection="1">
      <alignment horizontal="right"/>
    </xf>
    <xf numFmtId="0" fontId="12" fillId="0" borderId="37" xfId="0" applyFont="1" applyFill="1" applyBorder="1" applyAlignment="1" applyProtection="1">
      <alignment horizontal="right"/>
    </xf>
    <xf numFmtId="0" fontId="17" fillId="0" borderId="36" xfId="0" applyFont="1" applyFill="1" applyBorder="1" applyAlignment="1" applyProtection="1">
      <alignment horizontal="center"/>
    </xf>
    <xf numFmtId="0" fontId="17" fillId="0" borderId="37" xfId="0" applyFont="1" applyFill="1" applyBorder="1" applyAlignment="1" applyProtection="1">
      <alignment horizontal="center"/>
    </xf>
    <xf numFmtId="0" fontId="17" fillId="0" borderId="39" xfId="0" applyFont="1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5" fillId="3" borderId="6" xfId="0" applyFont="1" applyFill="1" applyBorder="1" applyAlignment="1" applyProtection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0" fillId="4" borderId="39" xfId="0" applyFill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left"/>
    </xf>
    <xf numFmtId="0" fontId="12" fillId="0" borderId="3" xfId="0" applyFont="1" applyBorder="1" applyAlignment="1" applyProtection="1">
      <alignment horizontal="left"/>
    </xf>
    <xf numFmtId="0" fontId="12" fillId="0" borderId="4" xfId="0" applyFont="1" applyBorder="1" applyAlignment="1" applyProtection="1">
      <alignment horizontal="left"/>
    </xf>
    <xf numFmtId="166" fontId="12" fillId="0" borderId="2" xfId="0" applyNumberFormat="1" applyFont="1" applyFill="1" applyBorder="1" applyAlignment="1" applyProtection="1">
      <alignment horizontal="center"/>
    </xf>
    <xf numFmtId="166" fontId="12" fillId="0" borderId="3" xfId="0" applyNumberFormat="1" applyFont="1" applyFill="1" applyBorder="1" applyAlignment="1" applyProtection="1">
      <alignment horizontal="center"/>
    </xf>
    <xf numFmtId="166" fontId="12" fillId="0" borderId="4" xfId="0" applyNumberFormat="1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0" fillId="0" borderId="37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0" fillId="4" borderId="39" xfId="0" applyFill="1" applyBorder="1" applyAlignment="1">
      <alignment horizontal="center"/>
    </xf>
    <xf numFmtId="0" fontId="12" fillId="0" borderId="36" xfId="0" applyFont="1" applyBorder="1" applyAlignment="1" applyProtection="1">
      <alignment horizontal="left"/>
    </xf>
    <xf numFmtId="0" fontId="12" fillId="0" borderId="37" xfId="0" applyFont="1" applyBorder="1" applyAlignment="1" applyProtection="1">
      <alignment horizontal="left"/>
    </xf>
    <xf numFmtId="0" fontId="12" fillId="0" borderId="39" xfId="0" applyFont="1" applyBorder="1" applyAlignment="1" applyProtection="1">
      <alignment horizontal="left"/>
    </xf>
    <xf numFmtId="166" fontId="12" fillId="0" borderId="37" xfId="0" applyNumberFormat="1" applyFont="1" applyBorder="1" applyAlignment="1" applyProtection="1">
      <alignment horizontal="center"/>
    </xf>
    <xf numFmtId="166" fontId="12" fillId="0" borderId="39" xfId="0" applyNumberFormat="1" applyFont="1" applyBorder="1" applyAlignment="1" applyProtection="1">
      <alignment horizontal="center"/>
    </xf>
    <xf numFmtId="0" fontId="3" fillId="0" borderId="36" xfId="0" applyFont="1" applyFill="1" applyBorder="1" applyAlignment="1" applyProtection="1">
      <alignment horizontal="center"/>
    </xf>
    <xf numFmtId="0" fontId="3" fillId="0" borderId="39" xfId="0" applyFont="1" applyFill="1" applyBorder="1" applyAlignment="1" applyProtection="1">
      <alignment horizontal="center"/>
    </xf>
    <xf numFmtId="0" fontId="8" fillId="0" borderId="24" xfId="0" applyNumberFormat="1" applyFont="1" applyFill="1" applyBorder="1" applyAlignment="1" applyProtection="1">
      <alignment horizontal="left"/>
    </xf>
    <xf numFmtId="0" fontId="8" fillId="0" borderId="0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left"/>
    </xf>
    <xf numFmtId="0" fontId="8" fillId="0" borderId="33" xfId="0" applyNumberFormat="1" applyFont="1" applyFill="1" applyBorder="1" applyAlignment="1" applyProtection="1">
      <alignment horizontal="left"/>
    </xf>
    <xf numFmtId="0" fontId="8" fillId="0" borderId="34" xfId="0" applyNumberFormat="1" applyFont="1" applyFill="1" applyBorder="1" applyAlignment="1" applyProtection="1">
      <alignment horizontal="left"/>
    </xf>
    <xf numFmtId="0" fontId="8" fillId="0" borderId="35" xfId="0" applyNumberFormat="1" applyFont="1" applyFill="1" applyBorder="1" applyAlignment="1" applyProtection="1">
      <alignment horizontal="left"/>
    </xf>
    <xf numFmtId="0" fontId="11" fillId="0" borderId="36" xfId="0" applyNumberFormat="1" applyFont="1" applyFill="1" applyBorder="1" applyAlignment="1" applyProtection="1">
      <alignment horizontal="right"/>
    </xf>
    <xf numFmtId="0" fontId="12" fillId="0" borderId="36" xfId="0" applyFont="1" applyFill="1" applyBorder="1" applyAlignment="1">
      <alignment horizontal="right"/>
    </xf>
    <xf numFmtId="0" fontId="12" fillId="0" borderId="37" xfId="0" applyFont="1" applyFill="1" applyBorder="1" applyAlignment="1">
      <alignment horizontal="right"/>
    </xf>
    <xf numFmtId="0" fontId="12" fillId="0" borderId="39" xfId="0" applyFont="1" applyFill="1" applyBorder="1" applyAlignment="1">
      <alignment horizontal="right"/>
    </xf>
    <xf numFmtId="0" fontId="14" fillId="2" borderId="1" xfId="0" applyFont="1" applyFill="1" applyBorder="1" applyAlignment="1" applyProtection="1">
      <alignment horizontal="center"/>
    </xf>
    <xf numFmtId="0" fontId="14" fillId="2" borderId="5" xfId="0" applyFont="1" applyFill="1" applyBorder="1" applyAlignment="1" applyProtection="1">
      <alignment horizontal="center"/>
    </xf>
    <xf numFmtId="0" fontId="14" fillId="2" borderId="8" xfId="0" applyFont="1" applyFill="1" applyBorder="1" applyAlignment="1" applyProtection="1">
      <alignment horizontal="center"/>
    </xf>
    <xf numFmtId="0" fontId="4" fillId="2" borderId="36" xfId="0" applyFont="1" applyFill="1" applyBorder="1" applyAlignment="1" applyProtection="1">
      <alignment horizontal="center"/>
    </xf>
    <xf numFmtId="0" fontId="4" fillId="2" borderId="37" xfId="0" applyFont="1" applyFill="1" applyBorder="1" applyAlignment="1" applyProtection="1">
      <alignment horizontal="center"/>
    </xf>
    <xf numFmtId="0" fontId="4" fillId="2" borderId="39" xfId="0" applyFont="1" applyFill="1" applyBorder="1" applyAlignment="1" applyProtection="1">
      <alignment horizontal="center"/>
    </xf>
    <xf numFmtId="0" fontId="3" fillId="2" borderId="36" xfId="0" applyFont="1" applyFill="1" applyBorder="1" applyAlignment="1" applyProtection="1">
      <alignment horizontal="left" vertical="top" wrapText="1"/>
    </xf>
    <xf numFmtId="0" fontId="3" fillId="2" borderId="37" xfId="0" applyFont="1" applyFill="1" applyBorder="1" applyAlignment="1" applyProtection="1">
      <alignment horizontal="left" vertical="top" wrapText="1"/>
    </xf>
    <xf numFmtId="0" fontId="3" fillId="2" borderId="39" xfId="0" applyFont="1" applyFill="1" applyBorder="1" applyAlignment="1" applyProtection="1">
      <alignment horizontal="left" vertical="top" wrapText="1"/>
    </xf>
    <xf numFmtId="0" fontId="8" fillId="2" borderId="24" xfId="0" applyNumberFormat="1" applyFont="1" applyFill="1" applyBorder="1" applyAlignment="1" applyProtection="1">
      <alignment horizontal="left"/>
    </xf>
    <xf numFmtId="0" fontId="8" fillId="2" borderId="0" xfId="0" applyNumberFormat="1" applyFont="1" applyFill="1" applyBorder="1" applyAlignment="1" applyProtection="1">
      <alignment horizontal="left"/>
    </xf>
    <xf numFmtId="0" fontId="8" fillId="2" borderId="7" xfId="0" applyNumberFormat="1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5" fillId="0" borderId="6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170" fontId="0" fillId="0" borderId="36" xfId="0" applyNumberFormat="1" applyBorder="1" applyAlignment="1">
      <alignment horizontal="center"/>
    </xf>
    <xf numFmtId="170" fontId="0" fillId="0" borderId="39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5" borderId="38" xfId="0" applyFont="1" applyFill="1" applyBorder="1" applyAlignment="1">
      <alignment horizontal="center"/>
    </xf>
    <xf numFmtId="2" fontId="3" fillId="0" borderId="36" xfId="0" applyNumberFormat="1" applyFont="1" applyBorder="1" applyAlignment="1">
      <alignment horizontal="center"/>
    </xf>
    <xf numFmtId="2" fontId="3" fillId="0" borderId="39" xfId="0" applyNumberFormat="1" applyFont="1" applyBorder="1" applyAlignment="1">
      <alignment horizontal="center"/>
    </xf>
    <xf numFmtId="170" fontId="0" fillId="0" borderId="42" xfId="0" applyNumberFormat="1" applyBorder="1" applyAlignment="1">
      <alignment horizontal="center"/>
    </xf>
    <xf numFmtId="170" fontId="0" fillId="0" borderId="43" xfId="0" applyNumberForma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2" fontId="3" fillId="0" borderId="42" xfId="0" applyNumberFormat="1" applyFont="1" applyBorder="1" applyAlignment="1">
      <alignment horizontal="center"/>
    </xf>
    <xf numFmtId="2" fontId="3" fillId="0" borderId="43" xfId="0" applyNumberFormat="1" applyFont="1" applyBorder="1" applyAlignment="1">
      <alignment horizontal="center"/>
    </xf>
    <xf numFmtId="0" fontId="3" fillId="0" borderId="36" xfId="0" applyFont="1" applyBorder="1" applyAlignment="1">
      <alignment horizontal="center" wrapText="1"/>
    </xf>
    <xf numFmtId="0" fontId="3" fillId="0" borderId="39" xfId="0" applyFont="1" applyBorder="1" applyAlignment="1">
      <alignment horizontal="center" wrapText="1"/>
    </xf>
    <xf numFmtId="0" fontId="13" fillId="0" borderId="36" xfId="4" applyFont="1" applyBorder="1" applyAlignment="1">
      <alignment horizontal="center"/>
    </xf>
    <xf numFmtId="0" fontId="13" fillId="0" borderId="39" xfId="4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1" xfId="0" applyFont="1" applyBorder="1" applyAlignment="1">
      <alignment horizontal="center" wrapText="1"/>
    </xf>
    <xf numFmtId="0" fontId="9" fillId="0" borderId="44" xfId="4" applyFont="1" applyBorder="1" applyAlignment="1">
      <alignment horizontal="center"/>
    </xf>
    <xf numFmtId="0" fontId="9" fillId="0" borderId="45" xfId="4" applyFont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8" fillId="0" borderId="24" xfId="0" applyNumberFormat="1" applyFont="1" applyBorder="1" applyAlignment="1" applyProtection="1">
      <alignment horizontal="left"/>
    </xf>
    <xf numFmtId="0" fontId="8" fillId="0" borderId="0" xfId="0" applyNumberFormat="1" applyFont="1" applyBorder="1" applyAlignment="1" applyProtection="1">
      <alignment horizontal="left"/>
    </xf>
    <xf numFmtId="0" fontId="8" fillId="0" borderId="7" xfId="0" applyNumberFormat="1" applyFont="1" applyBorder="1" applyAlignment="1" applyProtection="1">
      <alignment horizontal="left"/>
    </xf>
    <xf numFmtId="170" fontId="0" fillId="0" borderId="37" xfId="0" applyNumberFormat="1" applyBorder="1" applyAlignment="1">
      <alignment horizontal="center"/>
    </xf>
    <xf numFmtId="2" fontId="3" fillId="0" borderId="38" xfId="0" applyNumberFormat="1" applyFont="1" applyBorder="1" applyAlignment="1">
      <alignment horizontal="center"/>
    </xf>
    <xf numFmtId="170" fontId="0" fillId="0" borderId="47" xfId="0" applyNumberFormat="1" applyBorder="1" applyAlignment="1">
      <alignment horizontal="center"/>
    </xf>
    <xf numFmtId="0" fontId="3" fillId="0" borderId="37" xfId="0" applyFont="1" applyBorder="1" applyAlignment="1">
      <alignment horizontal="center" wrapText="1"/>
    </xf>
    <xf numFmtId="0" fontId="3" fillId="0" borderId="38" xfId="0" applyFont="1" applyBorder="1" applyAlignment="1">
      <alignment horizontal="center" wrapText="1"/>
    </xf>
    <xf numFmtId="0" fontId="13" fillId="0" borderId="38" xfId="4" applyFont="1" applyBorder="1" applyAlignment="1">
      <alignment horizontal="center" wrapText="1"/>
    </xf>
    <xf numFmtId="0" fontId="10" fillId="0" borderId="44" xfId="0" applyFont="1" applyBorder="1" applyAlignment="1">
      <alignment horizontal="center" wrapText="1"/>
    </xf>
    <xf numFmtId="0" fontId="10" fillId="0" borderId="46" xfId="0" applyFont="1" applyBorder="1" applyAlignment="1">
      <alignment horizontal="center" wrapText="1"/>
    </xf>
    <xf numFmtId="0" fontId="10" fillId="0" borderId="45" xfId="0" applyFont="1" applyBorder="1" applyAlignment="1">
      <alignment horizontal="center" wrapText="1"/>
    </xf>
    <xf numFmtId="0" fontId="20" fillId="0" borderId="41" xfId="0" applyFont="1" applyBorder="1" applyAlignment="1">
      <alignment horizontal="center" wrapText="1"/>
    </xf>
    <xf numFmtId="0" fontId="9" fillId="0" borderId="38" xfId="4" applyFont="1" applyBorder="1" applyAlignment="1">
      <alignment horizontal="center" wrapText="1"/>
    </xf>
    <xf numFmtId="0" fontId="4" fillId="2" borderId="38" xfId="0" applyFont="1" applyFill="1" applyBorder="1" applyAlignment="1" applyProtection="1">
      <alignment horizontal="center" vertical="center"/>
    </xf>
    <xf numFmtId="0" fontId="3" fillId="5" borderId="36" xfId="0" applyFont="1" applyFill="1" applyBorder="1" applyAlignment="1">
      <alignment horizontal="center"/>
    </xf>
    <xf numFmtId="0" fontId="3" fillId="5" borderId="39" xfId="0" applyFont="1" applyFill="1" applyBorder="1" applyAlignment="1">
      <alignment horizontal="center"/>
    </xf>
    <xf numFmtId="0" fontId="9" fillId="0" borderId="44" xfId="4" applyFont="1" applyBorder="1" applyAlignment="1">
      <alignment horizontal="center" wrapText="1"/>
    </xf>
    <xf numFmtId="0" fontId="9" fillId="0" borderId="45" xfId="4" applyFont="1" applyBorder="1" applyAlignment="1">
      <alignment horizontal="center" wrapText="1"/>
    </xf>
    <xf numFmtId="0" fontId="3" fillId="5" borderId="42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center"/>
    </xf>
    <xf numFmtId="0" fontId="13" fillId="0" borderId="36" xfId="4" applyFont="1" applyBorder="1" applyAlignment="1">
      <alignment horizontal="center" wrapText="1"/>
    </xf>
    <xf numFmtId="0" fontId="13" fillId="0" borderId="39" xfId="4" applyFont="1" applyBorder="1" applyAlignment="1">
      <alignment horizontal="center" wrapText="1"/>
    </xf>
    <xf numFmtId="0" fontId="8" fillId="0" borderId="36" xfId="0" applyNumberFormat="1" applyFont="1" applyFill="1" applyBorder="1" applyAlignment="1" applyProtection="1">
      <alignment horizontal="left"/>
    </xf>
    <xf numFmtId="0" fontId="8" fillId="0" borderId="37" xfId="0" applyNumberFormat="1" applyFont="1" applyFill="1" applyBorder="1" applyAlignment="1" applyProtection="1">
      <alignment horizontal="left"/>
    </xf>
    <xf numFmtId="0" fontId="8" fillId="0" borderId="39" xfId="0" applyNumberFormat="1" applyFont="1" applyFill="1" applyBorder="1" applyAlignment="1" applyProtection="1">
      <alignment horizontal="left"/>
    </xf>
    <xf numFmtId="170" fontId="21" fillId="0" borderId="36" xfId="3" applyNumberFormat="1" applyBorder="1" applyAlignment="1">
      <alignment horizontal="center"/>
    </xf>
    <xf numFmtId="170" fontId="21" fillId="0" borderId="39" xfId="3" applyNumberFormat="1" applyBorder="1" applyAlignment="1">
      <alignment horizontal="center"/>
    </xf>
    <xf numFmtId="0" fontId="3" fillId="5" borderId="38" xfId="3" applyFont="1" applyFill="1" applyBorder="1" applyAlignment="1">
      <alignment horizontal="center"/>
    </xf>
    <xf numFmtId="2" fontId="3" fillId="0" borderId="36" xfId="3" applyNumberFormat="1" applyFont="1" applyBorder="1" applyAlignment="1">
      <alignment horizontal="center"/>
    </xf>
    <xf numFmtId="2" fontId="3" fillId="0" borderId="39" xfId="3" applyNumberFormat="1" applyFont="1" applyBorder="1" applyAlignment="1">
      <alignment horizontal="center"/>
    </xf>
    <xf numFmtId="0" fontId="10" fillId="0" borderId="44" xfId="3" applyFont="1" applyBorder="1" applyAlignment="1">
      <alignment horizontal="center" wrapText="1"/>
    </xf>
    <xf numFmtId="0" fontId="10" fillId="0" borderId="45" xfId="3" applyFont="1" applyBorder="1" applyAlignment="1">
      <alignment horizontal="center" wrapText="1"/>
    </xf>
    <xf numFmtId="0" fontId="10" fillId="0" borderId="41" xfId="3" applyFont="1" applyBorder="1" applyAlignment="1">
      <alignment horizontal="center" wrapText="1"/>
    </xf>
    <xf numFmtId="170" fontId="21" fillId="0" borderId="42" xfId="3" applyNumberFormat="1" applyBorder="1" applyAlignment="1">
      <alignment horizontal="center"/>
    </xf>
    <xf numFmtId="170" fontId="21" fillId="0" borderId="43" xfId="3" applyNumberForma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5" borderId="8" xfId="3" applyFont="1" applyFill="1" applyBorder="1" applyAlignment="1">
      <alignment horizontal="center"/>
    </xf>
    <xf numFmtId="2" fontId="3" fillId="0" borderId="42" xfId="3" applyNumberFormat="1" applyFont="1" applyBorder="1" applyAlignment="1">
      <alignment horizontal="center"/>
    </xf>
    <xf numFmtId="2" fontId="3" fillId="0" borderId="43" xfId="3" applyNumberFormat="1" applyFont="1" applyBorder="1" applyAlignment="1">
      <alignment horizontal="center"/>
    </xf>
    <xf numFmtId="0" fontId="4" fillId="2" borderId="36" xfId="3" applyFont="1" applyFill="1" applyBorder="1" applyAlignment="1" applyProtection="1">
      <alignment horizontal="center" vertical="center"/>
    </xf>
    <xf numFmtId="171" fontId="3" fillId="5" borderId="39" xfId="3" applyNumberFormat="1" applyFont="1" applyFill="1" applyBorder="1" applyAlignment="1" applyProtection="1">
      <alignment horizontal="center" vertical="center"/>
    </xf>
    <xf numFmtId="0" fontId="3" fillId="2" borderId="2" xfId="3" applyFont="1" applyFill="1" applyBorder="1" applyAlignment="1" applyProtection="1">
      <alignment horizontal="center" vertical="center"/>
    </xf>
    <xf numFmtId="0" fontId="3" fillId="2" borderId="6" xfId="3" applyFont="1" applyFill="1" applyBorder="1" applyAlignment="1" applyProtection="1">
      <alignment horizontal="center" vertical="center"/>
    </xf>
    <xf numFmtId="0" fontId="3" fillId="2" borderId="9" xfId="3" applyFont="1" applyFill="1" applyBorder="1" applyAlignment="1" applyProtection="1">
      <alignment horizontal="center" vertical="center"/>
    </xf>
    <xf numFmtId="10" fontId="3" fillId="5" borderId="37" xfId="3" applyNumberFormat="1" applyFont="1" applyFill="1" applyBorder="1" applyAlignment="1" applyProtection="1">
      <alignment horizontal="center" vertical="center"/>
    </xf>
    <xf numFmtId="10" fontId="3" fillId="5" borderId="39" xfId="3" applyNumberFormat="1" applyFont="1" applyFill="1" applyBorder="1" applyAlignment="1" applyProtection="1">
      <alignment horizontal="center" vertical="center"/>
    </xf>
    <xf numFmtId="0" fontId="3" fillId="0" borderId="38" xfId="3" applyFont="1" applyBorder="1" applyAlignment="1">
      <alignment horizontal="center" wrapText="1"/>
    </xf>
    <xf numFmtId="0" fontId="8" fillId="0" borderId="36" xfId="3" applyNumberFormat="1" applyFont="1" applyFill="1" applyBorder="1" applyAlignment="1" applyProtection="1">
      <alignment horizontal="left"/>
    </xf>
    <xf numFmtId="0" fontId="8" fillId="0" borderId="37" xfId="3" applyNumberFormat="1" applyFont="1" applyFill="1" applyBorder="1" applyAlignment="1" applyProtection="1">
      <alignment horizontal="left"/>
    </xf>
    <xf numFmtId="0" fontId="8" fillId="0" borderId="39" xfId="3" applyNumberFormat="1" applyFont="1" applyFill="1" applyBorder="1" applyAlignment="1" applyProtection="1">
      <alignment horizontal="left"/>
    </xf>
    <xf numFmtId="0" fontId="8" fillId="0" borderId="24" xfId="3" applyNumberFormat="1" applyFont="1" applyBorder="1" applyAlignment="1" applyProtection="1">
      <alignment horizontal="left"/>
    </xf>
    <xf numFmtId="0" fontId="8" fillId="0" borderId="0" xfId="3" applyNumberFormat="1" applyFont="1" applyBorder="1" applyAlignment="1" applyProtection="1">
      <alignment horizontal="left"/>
    </xf>
    <xf numFmtId="0" fontId="8" fillId="0" borderId="7" xfId="3" applyNumberFormat="1" applyFont="1" applyBorder="1" applyAlignment="1" applyProtection="1">
      <alignment horizontal="left"/>
    </xf>
  </cellXfs>
  <cellStyles count="5">
    <cellStyle name="Normal" xfId="0" builtinId="0"/>
    <cellStyle name="Normal 2" xfId="2" xr:uid="{00000000-0005-0000-0000-000001000000}"/>
    <cellStyle name="Normal 2 2" xfId="4" xr:uid="{00000000-0005-0000-0000-000002000000}"/>
    <cellStyle name="Normal 3" xfId="3" xr:uid="{00000000-0005-0000-0000-000003000000}"/>
    <cellStyle name="Percent" xfId="1" builtinId="5"/>
  </cellStyles>
  <dxfs count="68"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  <dxf>
      <font>
        <b/>
        <i val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strike val="0"/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D9D63D23-968F-48D5-B548-8EB64F5E8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88</xdr:row>
      <xdr:rowOff>57150</xdr:rowOff>
    </xdr:from>
    <xdr:to>
      <xdr:col>1</xdr:col>
      <xdr:colOff>1228725</xdr:colOff>
      <xdr:row>90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B3AD4B75-4C53-4A7F-8111-553A066FA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7255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117</xdr:row>
      <xdr:rowOff>57150</xdr:rowOff>
    </xdr:from>
    <xdr:to>
      <xdr:col>1</xdr:col>
      <xdr:colOff>1228725</xdr:colOff>
      <xdr:row>117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0AB60A39-BBE3-40DD-A6F1-D86C84EC3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5642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147</xdr:row>
      <xdr:rowOff>57150</xdr:rowOff>
    </xdr:from>
    <xdr:to>
      <xdr:col>1</xdr:col>
      <xdr:colOff>1228725</xdr:colOff>
      <xdr:row>147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FDF315C6-1165-4060-B7AA-3AAD920C1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3869650"/>
          <a:ext cx="1123950" cy="437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441740D7-F810-429B-9A23-E055B5F0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67</xdr:row>
      <xdr:rowOff>57150</xdr:rowOff>
    </xdr:from>
    <xdr:to>
      <xdr:col>1</xdr:col>
      <xdr:colOff>1228725</xdr:colOff>
      <xdr:row>69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6DE61174-CB8B-4F8E-A9C2-B71CBA10C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2203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96</xdr:row>
      <xdr:rowOff>57150</xdr:rowOff>
    </xdr:from>
    <xdr:to>
      <xdr:col>1</xdr:col>
      <xdr:colOff>1228725</xdr:colOff>
      <xdr:row>96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F5F4744E-9FA3-4CB5-9418-2908A1515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0590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126</xdr:row>
      <xdr:rowOff>57150</xdr:rowOff>
    </xdr:from>
    <xdr:to>
      <xdr:col>1</xdr:col>
      <xdr:colOff>1228725</xdr:colOff>
      <xdr:row>126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3E0D4712-855D-4BE9-8800-A8816561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0364450"/>
          <a:ext cx="1123950" cy="4376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4CFE1298-BECC-4547-9CD0-C96D6A690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68</xdr:row>
      <xdr:rowOff>57150</xdr:rowOff>
    </xdr:from>
    <xdr:to>
      <xdr:col>1</xdr:col>
      <xdr:colOff>1228725</xdr:colOff>
      <xdr:row>70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286C3D2E-B6EB-4C2A-BEAC-5D91DE2B5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6775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99</xdr:row>
      <xdr:rowOff>57150</xdr:rowOff>
    </xdr:from>
    <xdr:to>
      <xdr:col>1</xdr:col>
      <xdr:colOff>1228725</xdr:colOff>
      <xdr:row>99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74EB5D10-637A-469D-A91A-BE3B7233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84007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157</xdr:row>
      <xdr:rowOff>57150</xdr:rowOff>
    </xdr:from>
    <xdr:to>
      <xdr:col>1</xdr:col>
      <xdr:colOff>1228725</xdr:colOff>
      <xdr:row>157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5B5279F2-9F2C-41F8-9343-6BB4AB617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5679400"/>
          <a:ext cx="1123950" cy="4376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313A4076-4925-4AE8-BF5E-A40548D9D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86</xdr:row>
      <xdr:rowOff>57150</xdr:rowOff>
    </xdr:from>
    <xdr:to>
      <xdr:col>1</xdr:col>
      <xdr:colOff>1228725</xdr:colOff>
      <xdr:row>88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260BFDA9-6194-409A-A007-68D5AA86D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34207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117</xdr:row>
      <xdr:rowOff>57150</xdr:rowOff>
    </xdr:from>
    <xdr:to>
      <xdr:col>1</xdr:col>
      <xdr:colOff>1228725</xdr:colOff>
      <xdr:row>117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0AAC2BF7-B95A-400B-81FA-CEB334DBF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58327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175</xdr:row>
      <xdr:rowOff>57150</xdr:rowOff>
    </xdr:from>
    <xdr:to>
      <xdr:col>1</xdr:col>
      <xdr:colOff>1228725</xdr:colOff>
      <xdr:row>175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0A0454EA-755C-45DD-B70D-1541C8827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8422600"/>
          <a:ext cx="1123950" cy="4376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F15D12C9-3BC7-4965-A5BC-D044F556D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75</xdr:row>
      <xdr:rowOff>57150</xdr:rowOff>
    </xdr:from>
    <xdr:to>
      <xdr:col>1</xdr:col>
      <xdr:colOff>1228725</xdr:colOff>
      <xdr:row>77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DBF083D6-8B46-406B-9D32-711C4411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7443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108</xdr:row>
      <xdr:rowOff>57150</xdr:rowOff>
    </xdr:from>
    <xdr:to>
      <xdr:col>1</xdr:col>
      <xdr:colOff>1228725</xdr:colOff>
      <xdr:row>108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C9CC08B9-2CE5-4BB9-A2F0-BE1388886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72307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194</xdr:row>
      <xdr:rowOff>57150</xdr:rowOff>
    </xdr:from>
    <xdr:to>
      <xdr:col>1</xdr:col>
      <xdr:colOff>1228725</xdr:colOff>
      <xdr:row>194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74FBBD2C-A40D-4490-A764-A69E8213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1603950"/>
          <a:ext cx="1123950" cy="4376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A64C85F4-52E5-4E28-8321-57713E086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90</xdr:row>
      <xdr:rowOff>57150</xdr:rowOff>
    </xdr:from>
    <xdr:to>
      <xdr:col>1</xdr:col>
      <xdr:colOff>1228725</xdr:colOff>
      <xdr:row>92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F1FE9F72-04FC-4376-8894-7439DBD5F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0303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123</xdr:row>
      <xdr:rowOff>57150</xdr:rowOff>
    </xdr:from>
    <xdr:to>
      <xdr:col>1</xdr:col>
      <xdr:colOff>1228725</xdr:colOff>
      <xdr:row>123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9526A395-FE60-4F59-B95E-0B9D825CC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5167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209</xdr:row>
      <xdr:rowOff>57150</xdr:rowOff>
    </xdr:from>
    <xdr:to>
      <xdr:col>1</xdr:col>
      <xdr:colOff>1228725</xdr:colOff>
      <xdr:row>209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5119B069-F84E-4BF8-84AA-5AE73DEBA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3870900"/>
          <a:ext cx="1123950" cy="43769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8DED13BB-9837-495C-92C2-E88AE4C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102</xdr:row>
      <xdr:rowOff>57150</xdr:rowOff>
    </xdr:from>
    <xdr:to>
      <xdr:col>1</xdr:col>
      <xdr:colOff>1228725</xdr:colOff>
      <xdr:row>104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224E7035-CF08-4050-9A32-EF873333B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58591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135</xdr:row>
      <xdr:rowOff>57150</xdr:rowOff>
    </xdr:from>
    <xdr:to>
      <xdr:col>1</xdr:col>
      <xdr:colOff>1228725</xdr:colOff>
      <xdr:row>135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A5E95147-0FBA-406E-870A-6FCBB7C61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13455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221</xdr:row>
      <xdr:rowOff>57150</xdr:rowOff>
    </xdr:from>
    <xdr:to>
      <xdr:col>1</xdr:col>
      <xdr:colOff>1228725</xdr:colOff>
      <xdr:row>221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006841B5-B907-4E23-A63E-54E6F385B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5699700"/>
          <a:ext cx="1123950" cy="43769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57150</xdr:rowOff>
    </xdr:from>
    <xdr:to>
      <xdr:col>1</xdr:col>
      <xdr:colOff>1228725</xdr:colOff>
      <xdr:row>3</xdr:row>
      <xdr:rowOff>75742</xdr:rowOff>
    </xdr:to>
    <xdr:pic>
      <xdr:nvPicPr>
        <xdr:cNvPr id="2" name="Picture 1" descr="logo.jpg">
          <a:extLst>
            <a:ext uri="{FF2B5EF4-FFF2-40B4-BE49-F238E27FC236}">
              <a16:creationId xmlns:a16="http://schemas.microsoft.com/office/drawing/2014/main" id="{0901B8B8-20A6-4F4D-AE45-F72F92291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90500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82</xdr:row>
      <xdr:rowOff>57150</xdr:rowOff>
    </xdr:from>
    <xdr:to>
      <xdr:col>1</xdr:col>
      <xdr:colOff>1228725</xdr:colOff>
      <xdr:row>84</xdr:row>
      <xdr:rowOff>47167</xdr:rowOff>
    </xdr:to>
    <xdr:pic>
      <xdr:nvPicPr>
        <xdr:cNvPr id="3" name="Picture 2" descr="logo.jpg">
          <a:extLst>
            <a:ext uri="{FF2B5EF4-FFF2-40B4-BE49-F238E27FC236}">
              <a16:creationId xmlns:a16="http://schemas.microsoft.com/office/drawing/2014/main" id="{0DAC79BA-3207-4D42-A268-4AF4BBA4E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8111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115</xdr:row>
      <xdr:rowOff>57150</xdr:rowOff>
    </xdr:from>
    <xdr:to>
      <xdr:col>1</xdr:col>
      <xdr:colOff>1228725</xdr:colOff>
      <xdr:row>115</xdr:row>
      <xdr:rowOff>494842</xdr:rowOff>
    </xdr:to>
    <xdr:pic>
      <xdr:nvPicPr>
        <xdr:cNvPr id="4" name="Picture 3" descr="logo.jpg">
          <a:extLst>
            <a:ext uri="{FF2B5EF4-FFF2-40B4-BE49-F238E27FC236}">
              <a16:creationId xmlns:a16="http://schemas.microsoft.com/office/drawing/2014/main" id="{9F37FBB1-BD06-4820-9404-3CC0B9D99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8297525"/>
          <a:ext cx="1123950" cy="437692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201</xdr:row>
      <xdr:rowOff>57150</xdr:rowOff>
    </xdr:from>
    <xdr:to>
      <xdr:col>1</xdr:col>
      <xdr:colOff>1228725</xdr:colOff>
      <xdr:row>201</xdr:row>
      <xdr:rowOff>494842</xdr:rowOff>
    </xdr:to>
    <xdr:pic>
      <xdr:nvPicPr>
        <xdr:cNvPr id="5" name="Picture 4" descr="logo.jpg">
          <a:extLst>
            <a:ext uri="{FF2B5EF4-FFF2-40B4-BE49-F238E27FC236}">
              <a16:creationId xmlns:a16="http://schemas.microsoft.com/office/drawing/2014/main" id="{9AB86245-4BD6-4F9B-B83B-23160B7E8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2670750"/>
          <a:ext cx="1123950" cy="437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pageSetUpPr autoPageBreaks="0" fitToPage="1"/>
  </sheetPr>
  <dimension ref="A1:AE176"/>
  <sheetViews>
    <sheetView showGridLines="0" tabSelected="1" zoomScaleNormal="100" zoomScaleSheetLayoutView="100" workbookViewId="0" xr3:uid="{AEA406A1-0E4B-5B11-9CD5-51D6E497D94C}">
      <selection activeCell="M18" sqref="M18"/>
    </sheetView>
  </sheetViews>
  <sheetFormatPr defaultRowHeight="12.75"/>
  <cols>
    <col min="1" max="1" width="2.7109375" style="124" customWidth="1"/>
    <col min="2" max="2" width="23.7109375" style="124" customWidth="1"/>
    <col min="3" max="3" width="6.140625" style="123" customWidth="1"/>
    <col min="4" max="4" width="2" style="124" customWidth="1"/>
    <col min="5" max="5" width="12.7109375" style="124" customWidth="1"/>
    <col min="6" max="6" width="2.140625" style="124" customWidth="1"/>
    <col min="7" max="7" width="11.5703125" style="124" customWidth="1"/>
    <col min="8" max="8" width="6.7109375" style="123" customWidth="1"/>
    <col min="9" max="9" width="1.7109375" style="124" customWidth="1"/>
    <col min="10" max="10" width="10.7109375" style="124" customWidth="1"/>
    <col min="11" max="11" width="2" style="124" customWidth="1"/>
    <col min="12" max="12" width="12.140625" style="124" customWidth="1"/>
    <col min="13" max="13" width="8.28515625" style="124" customWidth="1"/>
    <col min="14" max="14" width="14.140625" style="124" customWidth="1"/>
    <col min="15" max="15" width="11.85546875" style="124" customWidth="1"/>
    <col min="16" max="26" width="9.140625" style="124"/>
    <col min="27" max="27" width="10.140625" style="124" customWidth="1"/>
    <col min="28" max="16384" width="9.140625" style="124"/>
  </cols>
  <sheetData>
    <row r="1" spans="1:31" ht="10.5" customHeight="1">
      <c r="A1" s="121"/>
      <c r="B1" s="121"/>
      <c r="C1" s="122"/>
      <c r="D1" s="121"/>
      <c r="E1" s="121"/>
      <c r="F1" s="121"/>
      <c r="G1" s="121"/>
    </row>
    <row r="2" spans="1:31" ht="20.25">
      <c r="A2" s="121"/>
      <c r="B2" s="457"/>
      <c r="C2" s="460" t="s">
        <v>0</v>
      </c>
      <c r="D2" s="461"/>
      <c r="E2" s="461"/>
      <c r="F2" s="461"/>
      <c r="G2" s="461"/>
      <c r="H2" s="461"/>
      <c r="I2" s="461"/>
      <c r="J2" s="461"/>
      <c r="K2" s="461"/>
      <c r="L2" s="462"/>
    </row>
    <row r="3" spans="1:31" ht="12.75" customHeight="1">
      <c r="A3" s="121"/>
      <c r="B3" s="458"/>
      <c r="C3" s="463" t="s">
        <v>1</v>
      </c>
      <c r="D3" s="464"/>
      <c r="E3" s="464"/>
      <c r="F3" s="464"/>
      <c r="G3" s="464"/>
      <c r="H3" s="464"/>
      <c r="I3" s="464"/>
      <c r="J3" s="464"/>
      <c r="K3" s="464"/>
      <c r="L3" s="465"/>
      <c r="AA3" s="124" t="s">
        <v>2</v>
      </c>
      <c r="AB3" s="124">
        <v>8.4000000000000005E-2</v>
      </c>
      <c r="AD3" s="124" t="s">
        <v>3</v>
      </c>
      <c r="AE3" s="124">
        <v>24</v>
      </c>
    </row>
    <row r="4" spans="1:31" ht="12.75" customHeight="1">
      <c r="A4" s="121"/>
      <c r="B4" s="459"/>
      <c r="C4" s="466"/>
      <c r="D4" s="467"/>
      <c r="E4" s="467"/>
      <c r="F4" s="467"/>
      <c r="G4" s="467"/>
      <c r="H4" s="467"/>
      <c r="I4" s="467"/>
      <c r="J4" s="467"/>
      <c r="K4" s="467"/>
      <c r="L4" s="468"/>
      <c r="AA4" s="124" t="s">
        <v>4</v>
      </c>
      <c r="AB4" s="124">
        <v>0.16700000000000001</v>
      </c>
      <c r="AD4" s="124" t="s">
        <v>5</v>
      </c>
      <c r="AE4" s="124">
        <v>48</v>
      </c>
    </row>
    <row r="5" spans="1:31" s="127" customFormat="1" ht="12" customHeight="1">
      <c r="A5" s="125"/>
      <c r="B5" s="126"/>
      <c r="C5" s="469" t="s">
        <v>6</v>
      </c>
      <c r="D5" s="469"/>
      <c r="E5" s="469"/>
      <c r="F5" s="469"/>
      <c r="G5" s="469"/>
      <c r="H5" s="469" t="s">
        <v>7</v>
      </c>
      <c r="I5" s="469"/>
      <c r="J5" s="469"/>
      <c r="K5" s="469"/>
      <c r="L5" s="470"/>
      <c r="AA5" s="124" t="s">
        <v>8</v>
      </c>
      <c r="AB5" s="124">
        <v>0.25</v>
      </c>
      <c r="AC5" s="124"/>
      <c r="AD5" s="124" t="s">
        <v>9</v>
      </c>
      <c r="AE5" s="124">
        <v>60</v>
      </c>
    </row>
    <row r="6" spans="1:31" s="127" customFormat="1" ht="12" customHeight="1">
      <c r="A6" s="125"/>
      <c r="B6" s="128" t="s">
        <v>10</v>
      </c>
      <c r="C6" s="129" t="s">
        <v>11</v>
      </c>
      <c r="D6" s="353" t="s">
        <v>12</v>
      </c>
      <c r="E6" s="354"/>
      <c r="F6" s="355"/>
      <c r="G6" s="130" t="s">
        <v>13</v>
      </c>
      <c r="H6" s="129" t="s">
        <v>11</v>
      </c>
      <c r="I6" s="356" t="s">
        <v>12</v>
      </c>
      <c r="J6" s="357"/>
      <c r="K6" s="358"/>
      <c r="L6" s="131" t="s">
        <v>13</v>
      </c>
      <c r="AA6" s="124" t="s">
        <v>14</v>
      </c>
      <c r="AB6" s="124">
        <v>0.33400000000000002</v>
      </c>
      <c r="AC6" s="124"/>
      <c r="AD6" s="124" t="s">
        <v>15</v>
      </c>
      <c r="AE6" s="124">
        <v>72</v>
      </c>
    </row>
    <row r="7" spans="1:31" s="127" customFormat="1" ht="12" customHeight="1">
      <c r="A7" s="132"/>
      <c r="B7" s="454" t="s">
        <v>16</v>
      </c>
      <c r="C7" s="455"/>
      <c r="D7" s="455"/>
      <c r="E7" s="455"/>
      <c r="F7" s="455"/>
      <c r="G7" s="455"/>
      <c r="H7" s="455"/>
      <c r="I7" s="455"/>
      <c r="J7" s="455"/>
      <c r="K7" s="455"/>
      <c r="L7" s="456"/>
      <c r="AA7" s="124" t="s">
        <v>17</v>
      </c>
      <c r="AB7" s="124">
        <v>0.41699999999999998</v>
      </c>
      <c r="AC7" s="124"/>
      <c r="AD7" s="127" t="s">
        <v>18</v>
      </c>
      <c r="AE7" s="127">
        <v>90</v>
      </c>
    </row>
    <row r="8" spans="1:31" s="127" customFormat="1" ht="12" customHeight="1">
      <c r="A8" s="132"/>
      <c r="B8" s="133" t="s">
        <v>19</v>
      </c>
      <c r="C8" s="134">
        <v>1</v>
      </c>
      <c r="D8" s="135" t="s">
        <v>20</v>
      </c>
      <c r="E8" s="136">
        <v>0.16500000000000001</v>
      </c>
      <c r="F8" s="135" t="s">
        <v>21</v>
      </c>
      <c r="G8" s="137">
        <f>IF(C8&gt;0,PRODUCT(C8,E8),"")</f>
        <v>0.16500000000000001</v>
      </c>
      <c r="H8" s="134">
        <f>C8</f>
        <v>1</v>
      </c>
      <c r="I8" s="135" t="s">
        <v>20</v>
      </c>
      <c r="J8" s="136">
        <v>0.31</v>
      </c>
      <c r="K8" s="135" t="s">
        <v>21</v>
      </c>
      <c r="L8" s="137">
        <f>IF(H8&gt;0,PRODUCT(H8,J8),"")</f>
        <v>0.31</v>
      </c>
      <c r="AA8" s="124" t="s">
        <v>22</v>
      </c>
      <c r="AB8" s="124">
        <v>0.5</v>
      </c>
      <c r="AD8" s="127" t="s">
        <v>23</v>
      </c>
      <c r="AE8" s="127">
        <v>96</v>
      </c>
    </row>
    <row r="9" spans="1:31" s="127" customFormat="1" ht="12" customHeight="1">
      <c r="A9" s="132"/>
      <c r="B9" s="454" t="s">
        <v>24</v>
      </c>
      <c r="C9" s="455"/>
      <c r="D9" s="455"/>
      <c r="E9" s="455"/>
      <c r="F9" s="455"/>
      <c r="G9" s="455"/>
      <c r="H9" s="455"/>
      <c r="I9" s="455"/>
      <c r="J9" s="455"/>
      <c r="K9" s="455"/>
      <c r="L9" s="456"/>
      <c r="M9" s="138"/>
      <c r="AA9" s="124" t="s">
        <v>25</v>
      </c>
      <c r="AB9" s="124">
        <v>0.75</v>
      </c>
      <c r="AD9" s="127" t="s">
        <v>26</v>
      </c>
      <c r="AE9" s="127">
        <v>120</v>
      </c>
    </row>
    <row r="10" spans="1:31" s="127" customFormat="1" ht="12" customHeight="1">
      <c r="A10" s="132"/>
      <c r="B10" s="139" t="s">
        <v>27</v>
      </c>
      <c r="C10" s="134"/>
      <c r="D10" s="135" t="s">
        <v>20</v>
      </c>
      <c r="E10" s="136">
        <v>2.9999999999999997E-4</v>
      </c>
      <c r="F10" s="135" t="s">
        <v>21</v>
      </c>
      <c r="G10" s="137" t="str">
        <f>IF(C10&gt;0,PRODUCT(C10,E10),"")</f>
        <v/>
      </c>
      <c r="H10" s="134">
        <f t="shared" ref="H10:H31" si="0">C10</f>
        <v>0</v>
      </c>
      <c r="I10" s="135" t="s">
        <v>20</v>
      </c>
      <c r="J10" s="136">
        <v>2.9999999999999997E-4</v>
      </c>
      <c r="K10" s="135" t="s">
        <v>21</v>
      </c>
      <c r="L10" s="137" t="str">
        <f t="shared" ref="L10:L31" si="1">IF(H10&gt;0,PRODUCT(H10,J10),"")</f>
        <v/>
      </c>
      <c r="AA10" s="124" t="s">
        <v>28</v>
      </c>
      <c r="AB10" s="124">
        <v>1</v>
      </c>
    </row>
    <row r="11" spans="1:31" s="127" customFormat="1" ht="12" customHeight="1">
      <c r="A11" s="132"/>
      <c r="B11" s="139" t="s">
        <v>29</v>
      </c>
      <c r="C11" s="134"/>
      <c r="D11" s="135" t="s">
        <v>20</v>
      </c>
      <c r="E11" s="136">
        <v>2.0000000000000001E-4</v>
      </c>
      <c r="F11" s="135" t="s">
        <v>21</v>
      </c>
      <c r="G11" s="137" t="str">
        <f t="shared" ref="G11:G74" si="2">IF(C11&gt;0,PRODUCT(C11,E11),"")</f>
        <v/>
      </c>
      <c r="H11" s="134">
        <f t="shared" si="0"/>
        <v>0</v>
      </c>
      <c r="I11" s="135" t="s">
        <v>20</v>
      </c>
      <c r="J11" s="136">
        <v>4.4999999999999999E-4</v>
      </c>
      <c r="K11" s="135" t="s">
        <v>21</v>
      </c>
      <c r="L11" s="137" t="str">
        <f t="shared" si="1"/>
        <v/>
      </c>
      <c r="AA11" s="127" t="s">
        <v>30</v>
      </c>
      <c r="AB11" s="127">
        <v>1.5</v>
      </c>
    </row>
    <row r="12" spans="1:31" s="127" customFormat="1" ht="12" customHeight="1">
      <c r="A12" s="132"/>
      <c r="B12" s="139" t="s">
        <v>31</v>
      </c>
      <c r="C12" s="134"/>
      <c r="D12" s="135" t="s">
        <v>20</v>
      </c>
      <c r="E12" s="136">
        <v>2.9999999999999997E-4</v>
      </c>
      <c r="F12" s="135" t="s">
        <v>21</v>
      </c>
      <c r="G12" s="137" t="str">
        <f t="shared" si="2"/>
        <v/>
      </c>
      <c r="H12" s="134">
        <f t="shared" si="0"/>
        <v>0</v>
      </c>
      <c r="I12" s="135" t="s">
        <v>20</v>
      </c>
      <c r="J12" s="136">
        <v>2.9999999999999997E-4</v>
      </c>
      <c r="K12" s="135" t="s">
        <v>21</v>
      </c>
      <c r="L12" s="137" t="str">
        <f t="shared" si="1"/>
        <v/>
      </c>
      <c r="AA12" s="127" t="s">
        <v>32</v>
      </c>
      <c r="AB12" s="127">
        <v>2</v>
      </c>
    </row>
    <row r="13" spans="1:31" s="127" customFormat="1" ht="12" customHeight="1">
      <c r="A13" s="132"/>
      <c r="B13" s="139" t="s">
        <v>33</v>
      </c>
      <c r="C13" s="134"/>
      <c r="D13" s="135" t="s">
        <v>20</v>
      </c>
      <c r="E13" s="136">
        <v>2.0000000000000001E-4</v>
      </c>
      <c r="F13" s="135" t="s">
        <v>21</v>
      </c>
      <c r="G13" s="137" t="str">
        <f t="shared" si="2"/>
        <v/>
      </c>
      <c r="H13" s="134">
        <f t="shared" si="0"/>
        <v>0</v>
      </c>
      <c r="I13" s="135" t="s">
        <v>20</v>
      </c>
      <c r="J13" s="136">
        <v>4.4999999999999999E-4</v>
      </c>
      <c r="K13" s="135" t="s">
        <v>21</v>
      </c>
      <c r="L13" s="137" t="str">
        <f t="shared" si="1"/>
        <v/>
      </c>
      <c r="AA13" s="127" t="s">
        <v>34</v>
      </c>
      <c r="AB13" s="127">
        <v>3</v>
      </c>
    </row>
    <row r="14" spans="1:31" s="127" customFormat="1" ht="12" customHeight="1">
      <c r="A14" s="132"/>
      <c r="B14" s="133" t="s">
        <v>35</v>
      </c>
      <c r="C14" s="134"/>
      <c r="D14" s="135" t="s">
        <v>20</v>
      </c>
      <c r="E14" s="136">
        <v>2E-3</v>
      </c>
      <c r="F14" s="135" t="s">
        <v>21</v>
      </c>
      <c r="G14" s="137" t="str">
        <f t="shared" si="2"/>
        <v/>
      </c>
      <c r="H14" s="134">
        <f t="shared" si="0"/>
        <v>0</v>
      </c>
      <c r="I14" s="135" t="s">
        <v>20</v>
      </c>
      <c r="J14" s="136">
        <v>2E-3</v>
      </c>
      <c r="K14" s="135" t="s">
        <v>21</v>
      </c>
      <c r="L14" s="137" t="str">
        <f t="shared" si="1"/>
        <v/>
      </c>
    </row>
    <row r="15" spans="1:31" s="127" customFormat="1" ht="12" customHeight="1">
      <c r="A15" s="132"/>
      <c r="B15" s="133" t="s">
        <v>36</v>
      </c>
      <c r="C15" s="134"/>
      <c r="D15" s="135" t="s">
        <v>20</v>
      </c>
      <c r="E15" s="136">
        <v>2E-3</v>
      </c>
      <c r="F15" s="135" t="s">
        <v>21</v>
      </c>
      <c r="G15" s="137" t="str">
        <f t="shared" si="2"/>
        <v/>
      </c>
      <c r="H15" s="134">
        <f t="shared" si="0"/>
        <v>0</v>
      </c>
      <c r="I15" s="135" t="s">
        <v>20</v>
      </c>
      <c r="J15" s="136">
        <v>2E-3</v>
      </c>
      <c r="K15" s="135" t="s">
        <v>21</v>
      </c>
      <c r="L15" s="137" t="str">
        <f t="shared" si="1"/>
        <v/>
      </c>
    </row>
    <row r="16" spans="1:31" s="127" customFormat="1" ht="12" customHeight="1">
      <c r="A16" s="125"/>
      <c r="B16" s="133" t="s">
        <v>37</v>
      </c>
      <c r="C16" s="134"/>
      <c r="D16" s="135" t="s">
        <v>20</v>
      </c>
      <c r="E16" s="136">
        <v>2.9999999999999997E-4</v>
      </c>
      <c r="F16" s="135" t="s">
        <v>21</v>
      </c>
      <c r="G16" s="137" t="str">
        <f t="shared" si="2"/>
        <v/>
      </c>
      <c r="H16" s="134">
        <f t="shared" si="0"/>
        <v>0</v>
      </c>
      <c r="I16" s="135" t="s">
        <v>20</v>
      </c>
      <c r="J16" s="136">
        <v>2.9999999999999997E-4</v>
      </c>
      <c r="K16" s="135" t="s">
        <v>21</v>
      </c>
      <c r="L16" s="137" t="str">
        <f t="shared" si="1"/>
        <v/>
      </c>
    </row>
    <row r="17" spans="1:13" s="127" customFormat="1" ht="12" customHeight="1">
      <c r="A17" s="125"/>
      <c r="B17" s="133" t="s">
        <v>38</v>
      </c>
      <c r="C17" s="134"/>
      <c r="D17" s="135" t="s">
        <v>20</v>
      </c>
      <c r="E17" s="136">
        <v>2.9999999999999997E-4</v>
      </c>
      <c r="F17" s="135" t="s">
        <v>21</v>
      </c>
      <c r="G17" s="137" t="str">
        <f t="shared" si="2"/>
        <v/>
      </c>
      <c r="H17" s="134">
        <f t="shared" si="0"/>
        <v>0</v>
      </c>
      <c r="I17" s="135" t="s">
        <v>20</v>
      </c>
      <c r="J17" s="136">
        <v>2.9999999999999997E-4</v>
      </c>
      <c r="K17" s="135" t="s">
        <v>21</v>
      </c>
      <c r="L17" s="137" t="str">
        <f t="shared" si="1"/>
        <v/>
      </c>
    </row>
    <row r="18" spans="1:13" s="127" customFormat="1" ht="12" customHeight="1">
      <c r="A18" s="125"/>
      <c r="B18" s="133" t="s">
        <v>39</v>
      </c>
      <c r="C18" s="134"/>
      <c r="D18" s="135" t="s">
        <v>20</v>
      </c>
      <c r="E18" s="136">
        <v>3.7500000000000001E-4</v>
      </c>
      <c r="F18" s="135" t="s">
        <v>21</v>
      </c>
      <c r="G18" s="137" t="str">
        <f t="shared" si="2"/>
        <v/>
      </c>
      <c r="H18" s="134">
        <f t="shared" si="0"/>
        <v>0</v>
      </c>
      <c r="I18" s="135" t="s">
        <v>20</v>
      </c>
      <c r="J18" s="136">
        <v>3.7500000000000001E-4</v>
      </c>
      <c r="K18" s="135" t="s">
        <v>21</v>
      </c>
      <c r="L18" s="137" t="str">
        <f t="shared" si="1"/>
        <v/>
      </c>
    </row>
    <row r="19" spans="1:13" s="127" customFormat="1" ht="12" customHeight="1">
      <c r="A19" s="132"/>
      <c r="B19" s="133" t="s">
        <v>40</v>
      </c>
      <c r="C19" s="134"/>
      <c r="D19" s="135" t="s">
        <v>20</v>
      </c>
      <c r="E19" s="136">
        <v>3.7500000000000001E-4</v>
      </c>
      <c r="F19" s="135" t="s">
        <v>21</v>
      </c>
      <c r="G19" s="137" t="str">
        <f t="shared" si="2"/>
        <v/>
      </c>
      <c r="H19" s="134">
        <f t="shared" si="0"/>
        <v>0</v>
      </c>
      <c r="I19" s="135" t="s">
        <v>20</v>
      </c>
      <c r="J19" s="136">
        <v>3.7500000000000001E-4</v>
      </c>
      <c r="K19" s="135" t="s">
        <v>21</v>
      </c>
      <c r="L19" s="137" t="str">
        <f t="shared" si="1"/>
        <v/>
      </c>
    </row>
    <row r="20" spans="1:13" s="127" customFormat="1" ht="12" customHeight="1">
      <c r="A20" s="132"/>
      <c r="B20" s="133" t="s">
        <v>41</v>
      </c>
      <c r="C20" s="134"/>
      <c r="D20" s="135" t="s">
        <v>20</v>
      </c>
      <c r="E20" s="136">
        <v>3.7500000000000001E-4</v>
      </c>
      <c r="F20" s="135" t="s">
        <v>21</v>
      </c>
      <c r="G20" s="137" t="str">
        <f t="shared" si="2"/>
        <v/>
      </c>
      <c r="H20" s="134">
        <f t="shared" si="0"/>
        <v>0</v>
      </c>
      <c r="I20" s="135" t="s">
        <v>20</v>
      </c>
      <c r="J20" s="136">
        <v>3.7500000000000001E-4</v>
      </c>
      <c r="K20" s="135" t="s">
        <v>21</v>
      </c>
      <c r="L20" s="137" t="str">
        <f t="shared" si="1"/>
        <v/>
      </c>
    </row>
    <row r="21" spans="1:13" s="127" customFormat="1" ht="12" customHeight="1">
      <c r="A21" s="132"/>
      <c r="B21" s="133" t="s">
        <v>42</v>
      </c>
      <c r="C21" s="134"/>
      <c r="D21" s="135" t="s">
        <v>20</v>
      </c>
      <c r="E21" s="136">
        <v>3.7500000000000001E-4</v>
      </c>
      <c r="F21" s="135" t="s">
        <v>21</v>
      </c>
      <c r="G21" s="137" t="str">
        <f t="shared" si="2"/>
        <v/>
      </c>
      <c r="H21" s="134">
        <f t="shared" si="0"/>
        <v>0</v>
      </c>
      <c r="I21" s="135" t="s">
        <v>20</v>
      </c>
      <c r="J21" s="136">
        <v>3.7500000000000001E-4</v>
      </c>
      <c r="K21" s="135" t="s">
        <v>21</v>
      </c>
      <c r="L21" s="137" t="str">
        <f t="shared" si="1"/>
        <v/>
      </c>
    </row>
    <row r="22" spans="1:13" s="127" customFormat="1" ht="12" customHeight="1">
      <c r="A22" s="132"/>
      <c r="B22" s="133" t="s">
        <v>43</v>
      </c>
      <c r="C22" s="134"/>
      <c r="D22" s="135" t="s">
        <v>20</v>
      </c>
      <c r="E22" s="136">
        <v>3.7500000000000001E-4</v>
      </c>
      <c r="F22" s="135" t="s">
        <v>21</v>
      </c>
      <c r="G22" s="137" t="str">
        <f t="shared" si="2"/>
        <v/>
      </c>
      <c r="H22" s="134">
        <f t="shared" si="0"/>
        <v>0</v>
      </c>
      <c r="I22" s="135" t="s">
        <v>20</v>
      </c>
      <c r="J22" s="136">
        <v>3.7500000000000001E-4</v>
      </c>
      <c r="K22" s="135" t="s">
        <v>21</v>
      </c>
      <c r="L22" s="137" t="str">
        <f t="shared" si="1"/>
        <v/>
      </c>
    </row>
    <row r="23" spans="1:13" s="127" customFormat="1" ht="12" customHeight="1">
      <c r="A23" s="132"/>
      <c r="B23" s="133" t="s">
        <v>44</v>
      </c>
      <c r="C23" s="134"/>
      <c r="D23" s="135" t="s">
        <v>20</v>
      </c>
      <c r="E23" s="136">
        <v>7.5000000000000002E-4</v>
      </c>
      <c r="F23" s="135" t="s">
        <v>21</v>
      </c>
      <c r="G23" s="137" t="str">
        <f t="shared" si="2"/>
        <v/>
      </c>
      <c r="H23" s="134">
        <f t="shared" si="0"/>
        <v>0</v>
      </c>
      <c r="I23" s="135" t="s">
        <v>20</v>
      </c>
      <c r="J23" s="136">
        <v>7.5000000000000002E-4</v>
      </c>
      <c r="K23" s="135" t="s">
        <v>21</v>
      </c>
      <c r="L23" s="137" t="str">
        <f t="shared" si="1"/>
        <v/>
      </c>
    </row>
    <row r="24" spans="1:13" s="127" customFormat="1" ht="12" customHeight="1">
      <c r="A24" s="132"/>
      <c r="B24" s="133" t="s">
        <v>45</v>
      </c>
      <c r="C24" s="134"/>
      <c r="D24" s="135" t="s">
        <v>20</v>
      </c>
      <c r="E24" s="136">
        <v>3.5000000000000001E-3</v>
      </c>
      <c r="F24" s="135" t="s">
        <v>21</v>
      </c>
      <c r="G24" s="137" t="str">
        <f t="shared" si="2"/>
        <v/>
      </c>
      <c r="H24" s="134">
        <f t="shared" si="0"/>
        <v>0</v>
      </c>
      <c r="I24" s="135" t="s">
        <v>20</v>
      </c>
      <c r="J24" s="136">
        <v>3.5000000000000001E-3</v>
      </c>
      <c r="K24" s="135" t="s">
        <v>21</v>
      </c>
      <c r="L24" s="137" t="str">
        <f t="shared" si="1"/>
        <v/>
      </c>
    </row>
    <row r="25" spans="1:13" s="127" customFormat="1" ht="12" customHeight="1">
      <c r="A25" s="132"/>
      <c r="B25" s="133" t="s">
        <v>46</v>
      </c>
      <c r="C25" s="134"/>
      <c r="D25" s="135" t="s">
        <v>20</v>
      </c>
      <c r="E25" s="136">
        <v>1.4499999999999999E-3</v>
      </c>
      <c r="F25" s="135" t="s">
        <v>21</v>
      </c>
      <c r="G25" s="137" t="str">
        <f t="shared" si="2"/>
        <v/>
      </c>
      <c r="H25" s="134">
        <f t="shared" si="0"/>
        <v>0</v>
      </c>
      <c r="I25" s="135" t="s">
        <v>20</v>
      </c>
      <c r="J25" s="136">
        <v>1.4499999999999999E-3</v>
      </c>
      <c r="K25" s="135" t="s">
        <v>21</v>
      </c>
      <c r="L25" s="137" t="str">
        <f t="shared" si="1"/>
        <v/>
      </c>
    </row>
    <row r="26" spans="1:13" s="127" customFormat="1" ht="12" customHeight="1">
      <c r="A26" s="132"/>
      <c r="B26" s="133" t="s">
        <v>47</v>
      </c>
      <c r="C26" s="134"/>
      <c r="D26" s="135" t="s">
        <v>20</v>
      </c>
      <c r="E26" s="136">
        <v>2.2499999999999998E-3</v>
      </c>
      <c r="F26" s="135" t="s">
        <v>21</v>
      </c>
      <c r="G26" s="137" t="str">
        <f t="shared" si="2"/>
        <v/>
      </c>
      <c r="H26" s="134">
        <f t="shared" si="0"/>
        <v>0</v>
      </c>
      <c r="I26" s="135" t="s">
        <v>20</v>
      </c>
      <c r="J26" s="136">
        <v>2.2499999999999998E-3</v>
      </c>
      <c r="K26" s="135" t="s">
        <v>21</v>
      </c>
      <c r="L26" s="137" t="str">
        <f t="shared" si="1"/>
        <v/>
      </c>
    </row>
    <row r="27" spans="1:13" s="127" customFormat="1" ht="12" customHeight="1">
      <c r="A27" s="132"/>
      <c r="B27" s="133" t="s">
        <v>48</v>
      </c>
      <c r="C27" s="134"/>
      <c r="D27" s="135" t="s">
        <v>20</v>
      </c>
      <c r="E27" s="136">
        <v>2.5500000000000002E-4</v>
      </c>
      <c r="F27" s="135" t="s">
        <v>21</v>
      </c>
      <c r="G27" s="137" t="str">
        <f t="shared" si="2"/>
        <v/>
      </c>
      <c r="H27" s="134">
        <f t="shared" si="0"/>
        <v>0</v>
      </c>
      <c r="I27" s="135" t="s">
        <v>20</v>
      </c>
      <c r="J27" s="136">
        <v>2.5500000000000002E-4</v>
      </c>
      <c r="K27" s="135" t="s">
        <v>21</v>
      </c>
      <c r="L27" s="137" t="str">
        <f t="shared" si="1"/>
        <v/>
      </c>
    </row>
    <row r="28" spans="1:13" s="127" customFormat="1" ht="12" customHeight="1">
      <c r="A28" s="132"/>
      <c r="B28" s="133" t="s">
        <v>49</v>
      </c>
      <c r="C28" s="134"/>
      <c r="D28" s="135" t="s">
        <v>20</v>
      </c>
      <c r="E28" s="136">
        <v>1.2999999999999999E-3</v>
      </c>
      <c r="F28" s="135" t="s">
        <v>21</v>
      </c>
      <c r="G28" s="137" t="str">
        <f t="shared" si="2"/>
        <v/>
      </c>
      <c r="H28" s="134">
        <f t="shared" si="0"/>
        <v>0</v>
      </c>
      <c r="I28" s="135" t="s">
        <v>20</v>
      </c>
      <c r="J28" s="136">
        <v>2.4E-2</v>
      </c>
      <c r="K28" s="135" t="s">
        <v>21</v>
      </c>
      <c r="L28" s="137" t="str">
        <f t="shared" si="1"/>
        <v/>
      </c>
    </row>
    <row r="29" spans="1:13" s="127" customFormat="1" ht="12" customHeight="1">
      <c r="A29" s="132"/>
      <c r="B29" s="133" t="s">
        <v>50</v>
      </c>
      <c r="C29" s="134"/>
      <c r="D29" s="135" t="s">
        <v>20</v>
      </c>
      <c r="E29" s="136">
        <v>2.7E-4</v>
      </c>
      <c r="F29" s="135" t="s">
        <v>21</v>
      </c>
      <c r="G29" s="137" t="str">
        <f t="shared" si="2"/>
        <v/>
      </c>
      <c r="H29" s="134">
        <f t="shared" si="0"/>
        <v>0</v>
      </c>
      <c r="I29" s="135" t="s">
        <v>20</v>
      </c>
      <c r="J29" s="136">
        <v>2.7E-4</v>
      </c>
      <c r="K29" s="135" t="s">
        <v>21</v>
      </c>
      <c r="L29" s="137" t="str">
        <f t="shared" si="1"/>
        <v/>
      </c>
    </row>
    <row r="30" spans="1:13" s="127" customFormat="1" ht="12" customHeight="1">
      <c r="A30" s="125"/>
      <c r="B30" s="133" t="s">
        <v>51</v>
      </c>
      <c r="C30" s="134"/>
      <c r="D30" s="135" t="s">
        <v>20</v>
      </c>
      <c r="E30" s="136">
        <v>2E-3</v>
      </c>
      <c r="F30" s="135" t="s">
        <v>21</v>
      </c>
      <c r="G30" s="137" t="str">
        <f t="shared" si="2"/>
        <v/>
      </c>
      <c r="H30" s="134">
        <f t="shared" si="0"/>
        <v>0</v>
      </c>
      <c r="I30" s="135" t="s">
        <v>20</v>
      </c>
      <c r="J30" s="136">
        <v>2E-3</v>
      </c>
      <c r="K30" s="135" t="s">
        <v>21</v>
      </c>
      <c r="L30" s="137" t="str">
        <f t="shared" si="1"/>
        <v/>
      </c>
    </row>
    <row r="31" spans="1:13" s="127" customFormat="1" ht="12" customHeight="1">
      <c r="A31" s="125"/>
      <c r="B31" s="133" t="s">
        <v>52</v>
      </c>
      <c r="C31" s="134"/>
      <c r="D31" s="135" t="s">
        <v>20</v>
      </c>
      <c r="E31" s="136">
        <v>2.9999999999999997E-4</v>
      </c>
      <c r="F31" s="135" t="s">
        <v>21</v>
      </c>
      <c r="G31" s="137" t="str">
        <f t="shared" si="2"/>
        <v/>
      </c>
      <c r="H31" s="134">
        <f t="shared" si="0"/>
        <v>0</v>
      </c>
      <c r="I31" s="135" t="s">
        <v>20</v>
      </c>
      <c r="J31" s="136">
        <v>7.1999999999999998E-3</v>
      </c>
      <c r="K31" s="135" t="s">
        <v>21</v>
      </c>
      <c r="L31" s="137" t="str">
        <f t="shared" si="1"/>
        <v/>
      </c>
    </row>
    <row r="32" spans="1:13" s="127" customFormat="1" ht="12" customHeight="1">
      <c r="A32" s="132"/>
      <c r="B32" s="454" t="s">
        <v>53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6"/>
      <c r="M32" s="138"/>
    </row>
    <row r="33" spans="1:13" s="127" customFormat="1" ht="12" customHeight="1">
      <c r="A33" s="125"/>
      <c r="B33" s="140" t="s">
        <v>54</v>
      </c>
      <c r="C33" s="141"/>
      <c r="D33" s="142" t="s">
        <v>20</v>
      </c>
      <c r="E33" s="143">
        <v>2.9999999999999997E-4</v>
      </c>
      <c r="F33" s="142" t="s">
        <v>21</v>
      </c>
      <c r="G33" s="137" t="str">
        <f t="shared" si="2"/>
        <v/>
      </c>
      <c r="H33" s="141">
        <f t="shared" ref="H33:H40" si="3">C33</f>
        <v>0</v>
      </c>
      <c r="I33" s="142" t="s">
        <v>20</v>
      </c>
      <c r="J33" s="143">
        <v>2.9999999999999997E-4</v>
      </c>
      <c r="K33" s="142" t="s">
        <v>21</v>
      </c>
      <c r="L33" s="137" t="str">
        <f t="shared" ref="L33:L40" si="4">IF(H33&gt;0,PRODUCT(H33,J33),"")</f>
        <v/>
      </c>
    </row>
    <row r="34" spans="1:13" s="127" customFormat="1" ht="12" customHeight="1">
      <c r="A34" s="125"/>
      <c r="B34" s="140" t="s">
        <v>55</v>
      </c>
      <c r="C34" s="141"/>
      <c r="D34" s="142" t="s">
        <v>20</v>
      </c>
      <c r="E34" s="143">
        <v>2.9999999999999997E-4</v>
      </c>
      <c r="F34" s="142" t="s">
        <v>21</v>
      </c>
      <c r="G34" s="137" t="str">
        <f t="shared" si="2"/>
        <v/>
      </c>
      <c r="H34" s="141">
        <f>C34</f>
        <v>0</v>
      </c>
      <c r="I34" s="142" t="s">
        <v>20</v>
      </c>
      <c r="J34" s="143">
        <v>2.9999999999999997E-4</v>
      </c>
      <c r="K34" s="142" t="s">
        <v>21</v>
      </c>
      <c r="L34" s="137" t="str">
        <f t="shared" si="4"/>
        <v/>
      </c>
    </row>
    <row r="35" spans="1:13" s="127" customFormat="1" ht="12" customHeight="1">
      <c r="A35" s="125"/>
      <c r="B35" s="140" t="s">
        <v>56</v>
      </c>
      <c r="C35" s="141"/>
      <c r="D35" s="142" t="s">
        <v>20</v>
      </c>
      <c r="E35" s="143">
        <v>2.9999999999999997E-4</v>
      </c>
      <c r="F35" s="142" t="s">
        <v>21</v>
      </c>
      <c r="G35" s="137" t="str">
        <f t="shared" si="2"/>
        <v/>
      </c>
      <c r="H35" s="141">
        <f t="shared" si="3"/>
        <v>0</v>
      </c>
      <c r="I35" s="142" t="s">
        <v>20</v>
      </c>
      <c r="J35" s="143">
        <v>2.9999999999999997E-4</v>
      </c>
      <c r="K35" s="142" t="s">
        <v>21</v>
      </c>
      <c r="L35" s="137" t="str">
        <f t="shared" si="4"/>
        <v/>
      </c>
    </row>
    <row r="36" spans="1:13" s="127" customFormat="1" ht="12" customHeight="1">
      <c r="A36" s="144"/>
      <c r="B36" s="140" t="s">
        <v>57</v>
      </c>
      <c r="C36" s="141"/>
      <c r="D36" s="142" t="s">
        <v>20</v>
      </c>
      <c r="E36" s="143">
        <v>2.9999999999999997E-4</v>
      </c>
      <c r="F36" s="142" t="s">
        <v>21</v>
      </c>
      <c r="G36" s="137" t="str">
        <f t="shared" si="2"/>
        <v/>
      </c>
      <c r="H36" s="141">
        <f>C36</f>
        <v>0</v>
      </c>
      <c r="I36" s="142" t="s">
        <v>20</v>
      </c>
      <c r="J36" s="143">
        <v>2.9999999999999997E-4</v>
      </c>
      <c r="K36" s="142" t="s">
        <v>21</v>
      </c>
      <c r="L36" s="137" t="str">
        <f t="shared" si="4"/>
        <v/>
      </c>
    </row>
    <row r="37" spans="1:13" s="127" customFormat="1" ht="12" customHeight="1">
      <c r="A37" s="144"/>
      <c r="B37" s="140" t="s">
        <v>58</v>
      </c>
      <c r="C37" s="141"/>
      <c r="D37" s="142" t="s">
        <v>20</v>
      </c>
      <c r="E37" s="143">
        <v>5.0000000000000001E-4</v>
      </c>
      <c r="F37" s="142" t="s">
        <v>21</v>
      </c>
      <c r="G37" s="137" t="str">
        <f t="shared" si="2"/>
        <v/>
      </c>
      <c r="H37" s="141">
        <f t="shared" si="3"/>
        <v>0</v>
      </c>
      <c r="I37" s="142" t="s">
        <v>20</v>
      </c>
      <c r="J37" s="143">
        <v>5.0000000000000001E-4</v>
      </c>
      <c r="K37" s="142" t="s">
        <v>21</v>
      </c>
      <c r="L37" s="137" t="str">
        <f t="shared" si="4"/>
        <v/>
      </c>
      <c r="M37" s="138"/>
    </row>
    <row r="38" spans="1:13" s="127" customFormat="1" ht="12" customHeight="1">
      <c r="A38" s="144"/>
      <c r="B38" s="140" t="s">
        <v>59</v>
      </c>
      <c r="C38" s="141"/>
      <c r="D38" s="142" t="s">
        <v>20</v>
      </c>
      <c r="E38" s="143">
        <v>0</v>
      </c>
      <c r="F38" s="142" t="s">
        <v>21</v>
      </c>
      <c r="G38" s="137" t="str">
        <f t="shared" si="2"/>
        <v/>
      </c>
      <c r="H38" s="141">
        <f t="shared" si="3"/>
        <v>0</v>
      </c>
      <c r="I38" s="142" t="s">
        <v>20</v>
      </c>
      <c r="J38" s="143">
        <v>7.4999999999999997E-3</v>
      </c>
      <c r="K38" s="142" t="s">
        <v>21</v>
      </c>
      <c r="L38" s="137" t="str">
        <f t="shared" si="4"/>
        <v/>
      </c>
    </row>
    <row r="39" spans="1:13" s="127" customFormat="1" ht="12" customHeight="1">
      <c r="A39" s="144"/>
      <c r="B39" s="140" t="s">
        <v>60</v>
      </c>
      <c r="C39" s="141"/>
      <c r="D39" s="142" t="s">
        <v>20</v>
      </c>
      <c r="E39" s="143">
        <v>0</v>
      </c>
      <c r="F39" s="142" t="s">
        <v>21</v>
      </c>
      <c r="G39" s="137" t="str">
        <f t="shared" si="2"/>
        <v/>
      </c>
      <c r="H39" s="141">
        <f t="shared" si="3"/>
        <v>0</v>
      </c>
      <c r="I39" s="142" t="s">
        <v>20</v>
      </c>
      <c r="J39" s="143">
        <v>7.4999999999999997E-3</v>
      </c>
      <c r="K39" s="142" t="s">
        <v>21</v>
      </c>
      <c r="L39" s="137" t="str">
        <f t="shared" si="4"/>
        <v/>
      </c>
    </row>
    <row r="40" spans="1:13" s="127" customFormat="1" ht="12" customHeight="1">
      <c r="A40" s="144"/>
      <c r="B40" s="140" t="s">
        <v>61</v>
      </c>
      <c r="C40" s="141"/>
      <c r="D40" s="142" t="s">
        <v>20</v>
      </c>
      <c r="E40" s="143">
        <v>0</v>
      </c>
      <c r="F40" s="142" t="s">
        <v>21</v>
      </c>
      <c r="G40" s="137" t="str">
        <f t="shared" si="2"/>
        <v/>
      </c>
      <c r="H40" s="141">
        <f t="shared" si="3"/>
        <v>0</v>
      </c>
      <c r="I40" s="142" t="s">
        <v>20</v>
      </c>
      <c r="J40" s="143">
        <v>0.01</v>
      </c>
      <c r="K40" s="142" t="s">
        <v>21</v>
      </c>
      <c r="L40" s="137" t="str">
        <f t="shared" si="4"/>
        <v/>
      </c>
    </row>
    <row r="41" spans="1:13" s="127" customFormat="1" ht="12" customHeight="1">
      <c r="A41" s="132"/>
      <c r="B41" s="435" t="s">
        <v>62</v>
      </c>
      <c r="C41" s="436"/>
      <c r="D41" s="436"/>
      <c r="E41" s="436"/>
      <c r="F41" s="436"/>
      <c r="G41" s="436"/>
      <c r="H41" s="436"/>
      <c r="I41" s="436"/>
      <c r="J41" s="436"/>
      <c r="K41" s="436"/>
      <c r="L41" s="437"/>
      <c r="M41" s="138"/>
    </row>
    <row r="42" spans="1:13" s="127" customFormat="1" ht="12" customHeight="1">
      <c r="A42" s="132"/>
      <c r="B42" s="140" t="s">
        <v>63</v>
      </c>
      <c r="C42" s="141"/>
      <c r="D42" s="142" t="s">
        <v>20</v>
      </c>
      <c r="E42" s="143">
        <v>4.4999999999999999E-4</v>
      </c>
      <c r="F42" s="142" t="s">
        <v>21</v>
      </c>
      <c r="G42" s="137" t="str">
        <f t="shared" si="2"/>
        <v/>
      </c>
      <c r="H42" s="141">
        <f>C42</f>
        <v>0</v>
      </c>
      <c r="I42" s="142" t="s">
        <v>20</v>
      </c>
      <c r="J42" s="143">
        <v>4.4999999999999999E-4</v>
      </c>
      <c r="K42" s="142" t="s">
        <v>21</v>
      </c>
      <c r="L42" s="137" t="str">
        <f t="shared" ref="L42:L44" si="5">IF(H42&gt;0,PRODUCT(H42,J42),"")</f>
        <v/>
      </c>
      <c r="M42" s="138"/>
    </row>
    <row r="43" spans="1:13" s="127" customFormat="1" ht="12" customHeight="1">
      <c r="A43" s="125"/>
      <c r="B43" s="140" t="s">
        <v>64</v>
      </c>
      <c r="C43" s="141"/>
      <c r="D43" s="142" t="s">
        <v>20</v>
      </c>
      <c r="E43" s="143">
        <v>2.7000000000000001E-3</v>
      </c>
      <c r="F43" s="142" t="s">
        <v>21</v>
      </c>
      <c r="G43" s="137" t="str">
        <f t="shared" si="2"/>
        <v/>
      </c>
      <c r="H43" s="141">
        <f>C43</f>
        <v>0</v>
      </c>
      <c r="I43" s="142" t="s">
        <v>20</v>
      </c>
      <c r="J43" s="143">
        <v>0.10199999999999999</v>
      </c>
      <c r="K43" s="142" t="s">
        <v>21</v>
      </c>
      <c r="L43" s="137" t="str">
        <f t="shared" si="5"/>
        <v/>
      </c>
    </row>
    <row r="44" spans="1:13" s="127" customFormat="1" ht="12" customHeight="1">
      <c r="A44" s="132"/>
      <c r="B44" s="140" t="s">
        <v>65</v>
      </c>
      <c r="C44" s="141"/>
      <c r="D44" s="142" t="s">
        <v>20</v>
      </c>
      <c r="E44" s="143">
        <v>5.0000000000000001E-4</v>
      </c>
      <c r="F44" s="142" t="s">
        <v>21</v>
      </c>
      <c r="G44" s="137" t="str">
        <f t="shared" si="2"/>
        <v/>
      </c>
      <c r="H44" s="141">
        <f>C44</f>
        <v>0</v>
      </c>
      <c r="I44" s="142" t="s">
        <v>20</v>
      </c>
      <c r="J44" s="143">
        <v>5.0000000000000001E-4</v>
      </c>
      <c r="K44" s="142" t="s">
        <v>21</v>
      </c>
      <c r="L44" s="137" t="str">
        <f t="shared" si="5"/>
        <v/>
      </c>
      <c r="M44" s="138"/>
    </row>
    <row r="45" spans="1:13" s="127" customFormat="1" ht="12" customHeight="1">
      <c r="A45" s="125"/>
      <c r="B45" s="435" t="s">
        <v>66</v>
      </c>
      <c r="C45" s="436"/>
      <c r="D45" s="436"/>
      <c r="E45" s="436"/>
      <c r="F45" s="436"/>
      <c r="G45" s="436"/>
      <c r="H45" s="436"/>
      <c r="I45" s="436"/>
      <c r="J45" s="436"/>
      <c r="K45" s="436"/>
      <c r="L45" s="437"/>
    </row>
    <row r="46" spans="1:13" s="127" customFormat="1" ht="12" customHeight="1">
      <c r="A46" s="132"/>
      <c r="B46" s="140" t="s">
        <v>67</v>
      </c>
      <c r="C46" s="141"/>
      <c r="D46" s="142" t="s">
        <v>20</v>
      </c>
      <c r="E46" s="143">
        <v>1.6999999999999999E-3</v>
      </c>
      <c r="F46" s="142" t="s">
        <v>21</v>
      </c>
      <c r="G46" s="137" t="str">
        <f t="shared" si="2"/>
        <v/>
      </c>
      <c r="H46" s="141">
        <f t="shared" ref="H46:H53" si="6">C46</f>
        <v>0</v>
      </c>
      <c r="I46" s="142" t="s">
        <v>20</v>
      </c>
      <c r="J46" s="143">
        <v>7.0000000000000001E-3</v>
      </c>
      <c r="K46" s="142" t="s">
        <v>21</v>
      </c>
      <c r="L46" s="137" t="str">
        <f t="shared" ref="L46:L53" si="7">IF(H46&gt;0,PRODUCT(H46,J46),"")</f>
        <v/>
      </c>
    </row>
    <row r="47" spans="1:13" s="127" customFormat="1" ht="12" customHeight="1">
      <c r="A47" s="132"/>
      <c r="B47" s="140" t="s">
        <v>68</v>
      </c>
      <c r="C47" s="141"/>
      <c r="D47" s="142" t="s">
        <v>20</v>
      </c>
      <c r="E47" s="143">
        <v>8.0000000000000002E-3</v>
      </c>
      <c r="F47" s="142" t="s">
        <v>21</v>
      </c>
      <c r="G47" s="137" t="str">
        <f t="shared" si="2"/>
        <v/>
      </c>
      <c r="H47" s="141">
        <f t="shared" si="6"/>
        <v>0</v>
      </c>
      <c r="I47" s="142" t="s">
        <v>20</v>
      </c>
      <c r="J47" s="143">
        <v>0.02</v>
      </c>
      <c r="K47" s="142" t="s">
        <v>21</v>
      </c>
      <c r="L47" s="137" t="str">
        <f t="shared" si="7"/>
        <v/>
      </c>
    </row>
    <row r="48" spans="1:13" s="127" customFormat="1" ht="12" customHeight="1">
      <c r="A48" s="132"/>
      <c r="B48" s="140" t="s">
        <v>69</v>
      </c>
      <c r="C48" s="141"/>
      <c r="D48" s="142" t="s">
        <v>20</v>
      </c>
      <c r="E48" s="143">
        <v>1.2E-2</v>
      </c>
      <c r="F48" s="142" t="s">
        <v>21</v>
      </c>
      <c r="G48" s="137" t="str">
        <f t="shared" si="2"/>
        <v/>
      </c>
      <c r="H48" s="141">
        <f t="shared" si="6"/>
        <v>0</v>
      </c>
      <c r="I48" s="142" t="s">
        <v>20</v>
      </c>
      <c r="J48" s="143">
        <v>0.09</v>
      </c>
      <c r="K48" s="142" t="s">
        <v>21</v>
      </c>
      <c r="L48" s="137" t="str">
        <f t="shared" si="7"/>
        <v/>
      </c>
    </row>
    <row r="49" spans="1:13" s="127" customFormat="1" ht="12" customHeight="1">
      <c r="A49" s="132"/>
      <c r="B49" s="140" t="s">
        <v>70</v>
      </c>
      <c r="C49" s="141"/>
      <c r="D49" s="142" t="s">
        <v>20</v>
      </c>
      <c r="E49" s="143">
        <v>0.05</v>
      </c>
      <c r="F49" s="142" t="s">
        <v>21</v>
      </c>
      <c r="G49" s="137" t="str">
        <f t="shared" si="2"/>
        <v/>
      </c>
      <c r="H49" s="141">
        <f t="shared" si="6"/>
        <v>0</v>
      </c>
      <c r="I49" s="142" t="s">
        <v>20</v>
      </c>
      <c r="J49" s="143">
        <v>0.27</v>
      </c>
      <c r="K49" s="142" t="s">
        <v>21</v>
      </c>
      <c r="L49" s="137" t="str">
        <f t="shared" si="7"/>
        <v/>
      </c>
    </row>
    <row r="50" spans="1:13" s="127" customFormat="1" ht="12" customHeight="1">
      <c r="A50" s="132"/>
      <c r="B50" s="140" t="s">
        <v>71</v>
      </c>
      <c r="C50" s="141"/>
      <c r="D50" s="142" t="s">
        <v>20</v>
      </c>
      <c r="E50" s="143">
        <v>5.0000000000000001E-4</v>
      </c>
      <c r="F50" s="142" t="s">
        <v>21</v>
      </c>
      <c r="G50" s="137" t="str">
        <f t="shared" si="2"/>
        <v/>
      </c>
      <c r="H50" s="141">
        <f t="shared" si="6"/>
        <v>0</v>
      </c>
      <c r="I50" s="142" t="s">
        <v>20</v>
      </c>
      <c r="J50" s="143">
        <v>3.5000000000000003E-2</v>
      </c>
      <c r="K50" s="142" t="s">
        <v>21</v>
      </c>
      <c r="L50" s="137" t="str">
        <f t="shared" si="7"/>
        <v/>
      </c>
    </row>
    <row r="51" spans="1:13" s="127" customFormat="1" ht="12" customHeight="1">
      <c r="A51" s="132"/>
      <c r="B51" s="140" t="s">
        <v>72</v>
      </c>
      <c r="C51" s="141"/>
      <c r="D51" s="142" t="s">
        <v>20</v>
      </c>
      <c r="E51" s="143">
        <v>5.5000000000000003E-4</v>
      </c>
      <c r="F51" s="142" t="s">
        <v>21</v>
      </c>
      <c r="G51" s="137" t="str">
        <f t="shared" si="2"/>
        <v/>
      </c>
      <c r="H51" s="141">
        <f t="shared" si="6"/>
        <v>0</v>
      </c>
      <c r="I51" s="142" t="s">
        <v>20</v>
      </c>
      <c r="J51" s="143">
        <v>0.14000000000000001</v>
      </c>
      <c r="K51" s="142" t="s">
        <v>21</v>
      </c>
      <c r="L51" s="137" t="str">
        <f t="shared" si="7"/>
        <v/>
      </c>
    </row>
    <row r="52" spans="1:13" s="127" customFormat="1" ht="12" customHeight="1">
      <c r="A52" s="132"/>
      <c r="B52" s="140" t="s">
        <v>73</v>
      </c>
      <c r="C52" s="141"/>
      <c r="D52" s="142" t="s">
        <v>20</v>
      </c>
      <c r="E52" s="143">
        <v>5.0000000000000001E-4</v>
      </c>
      <c r="F52" s="142" t="s">
        <v>21</v>
      </c>
      <c r="G52" s="137" t="str">
        <f t="shared" si="2"/>
        <v/>
      </c>
      <c r="H52" s="141">
        <f t="shared" si="6"/>
        <v>0</v>
      </c>
      <c r="I52" s="142" t="s">
        <v>20</v>
      </c>
      <c r="J52" s="143">
        <v>3.5000000000000003E-2</v>
      </c>
      <c r="K52" s="142" t="s">
        <v>21</v>
      </c>
      <c r="L52" s="137" t="str">
        <f t="shared" si="7"/>
        <v/>
      </c>
    </row>
    <row r="53" spans="1:13" s="127" customFormat="1" ht="12" customHeight="1">
      <c r="A53" s="132"/>
      <c r="B53" s="140" t="s">
        <v>74</v>
      </c>
      <c r="C53" s="141"/>
      <c r="D53" s="142" t="s">
        <v>20</v>
      </c>
      <c r="E53" s="143">
        <v>1E-3</v>
      </c>
      <c r="F53" s="142" t="s">
        <v>21</v>
      </c>
      <c r="G53" s="137" t="str">
        <f t="shared" si="2"/>
        <v/>
      </c>
      <c r="H53" s="141">
        <f t="shared" si="6"/>
        <v>0</v>
      </c>
      <c r="I53" s="142" t="s">
        <v>20</v>
      </c>
      <c r="J53" s="143">
        <v>0.125</v>
      </c>
      <c r="K53" s="142" t="s">
        <v>21</v>
      </c>
      <c r="L53" s="137" t="str">
        <f t="shared" si="7"/>
        <v/>
      </c>
    </row>
    <row r="54" spans="1:13" s="127" customFormat="1" ht="12" customHeight="1">
      <c r="A54" s="132"/>
      <c r="B54" s="435" t="s">
        <v>75</v>
      </c>
      <c r="C54" s="436"/>
      <c r="D54" s="436"/>
      <c r="E54" s="436"/>
      <c r="F54" s="436"/>
      <c r="G54" s="436"/>
      <c r="H54" s="436"/>
      <c r="I54" s="436"/>
      <c r="J54" s="436"/>
      <c r="K54" s="436"/>
      <c r="L54" s="437"/>
      <c r="M54" s="138"/>
    </row>
    <row r="55" spans="1:13" s="127" customFormat="1" ht="12" customHeight="1">
      <c r="A55" s="132"/>
      <c r="B55" s="145">
        <v>5860</v>
      </c>
      <c r="C55" s="141"/>
      <c r="D55" s="142" t="s">
        <v>20</v>
      </c>
      <c r="E55" s="143">
        <v>0.02</v>
      </c>
      <c r="F55" s="142" t="s">
        <v>21</v>
      </c>
      <c r="G55" s="137" t="str">
        <f t="shared" si="2"/>
        <v/>
      </c>
      <c r="H55" s="141">
        <f>C55</f>
        <v>0</v>
      </c>
      <c r="I55" s="142" t="s">
        <v>20</v>
      </c>
      <c r="J55" s="143">
        <v>2.5000000000000001E-2</v>
      </c>
      <c r="K55" s="142" t="s">
        <v>21</v>
      </c>
      <c r="L55" s="137" t="str">
        <f t="shared" ref="L55:L75" si="8">IF(H55&gt;0,PRODUCT(H55,J55),"")</f>
        <v/>
      </c>
      <c r="M55" s="138"/>
    </row>
    <row r="56" spans="1:13" s="127" customFormat="1" ht="12" customHeight="1">
      <c r="A56" s="132"/>
      <c r="B56" s="146" t="s">
        <v>76</v>
      </c>
      <c r="C56" s="141"/>
      <c r="D56" s="135" t="s">
        <v>20</v>
      </c>
      <c r="E56" s="136">
        <v>4.4999999999999998E-2</v>
      </c>
      <c r="F56" s="135" t="s">
        <v>21</v>
      </c>
      <c r="G56" s="137" t="str">
        <f t="shared" si="2"/>
        <v/>
      </c>
      <c r="H56" s="134">
        <f t="shared" ref="H56:H75" si="9">C56</f>
        <v>0</v>
      </c>
      <c r="I56" s="135" t="s">
        <v>20</v>
      </c>
      <c r="J56" s="136">
        <v>4.4999999999999998E-2</v>
      </c>
      <c r="K56" s="135" t="s">
        <v>21</v>
      </c>
      <c r="L56" s="137" t="str">
        <f t="shared" si="8"/>
        <v/>
      </c>
      <c r="M56" s="138"/>
    </row>
    <row r="57" spans="1:13" s="127" customFormat="1" ht="12" customHeight="1">
      <c r="A57" s="132"/>
      <c r="B57" s="146" t="s">
        <v>77</v>
      </c>
      <c r="C57" s="141"/>
      <c r="D57" s="135" t="s">
        <v>20</v>
      </c>
      <c r="E57" s="136">
        <v>0.01</v>
      </c>
      <c r="F57" s="135" t="s">
        <v>21</v>
      </c>
      <c r="G57" s="137" t="str">
        <f t="shared" si="2"/>
        <v/>
      </c>
      <c r="H57" s="134">
        <f t="shared" si="9"/>
        <v>0</v>
      </c>
      <c r="I57" s="135" t="s">
        <v>20</v>
      </c>
      <c r="J57" s="136">
        <v>0.01</v>
      </c>
      <c r="K57" s="135" t="s">
        <v>21</v>
      </c>
      <c r="L57" s="137" t="str">
        <f t="shared" si="8"/>
        <v/>
      </c>
      <c r="M57" s="138"/>
    </row>
    <row r="58" spans="1:13" s="127" customFormat="1" ht="12" customHeight="1">
      <c r="A58" s="132"/>
      <c r="B58" s="146" t="s">
        <v>78</v>
      </c>
      <c r="C58" s="141"/>
      <c r="D58" s="135" t="s">
        <v>20</v>
      </c>
      <c r="E58" s="136">
        <v>0.01</v>
      </c>
      <c r="F58" s="135" t="s">
        <v>21</v>
      </c>
      <c r="G58" s="137" t="str">
        <f t="shared" si="2"/>
        <v/>
      </c>
      <c r="H58" s="134">
        <f t="shared" si="9"/>
        <v>0</v>
      </c>
      <c r="I58" s="135" t="s">
        <v>20</v>
      </c>
      <c r="J58" s="136">
        <v>0.01</v>
      </c>
      <c r="K58" s="135" t="s">
        <v>21</v>
      </c>
      <c r="L58" s="137" t="str">
        <f t="shared" si="8"/>
        <v/>
      </c>
      <c r="M58" s="138"/>
    </row>
    <row r="59" spans="1:13" s="127" customFormat="1" ht="12" customHeight="1">
      <c r="A59" s="132"/>
      <c r="B59" s="146" t="s">
        <v>79</v>
      </c>
      <c r="C59" s="141"/>
      <c r="D59" s="142" t="s">
        <v>20</v>
      </c>
      <c r="E59" s="143">
        <v>0.02</v>
      </c>
      <c r="F59" s="142" t="s">
        <v>21</v>
      </c>
      <c r="G59" s="137" t="str">
        <f t="shared" si="2"/>
        <v/>
      </c>
      <c r="H59" s="141">
        <f>C59</f>
        <v>0</v>
      </c>
      <c r="I59" s="142" t="s">
        <v>20</v>
      </c>
      <c r="J59" s="143">
        <v>2.5000000000000001E-2</v>
      </c>
      <c r="K59" s="142" t="s">
        <v>21</v>
      </c>
      <c r="L59" s="137" t="str">
        <f t="shared" si="8"/>
        <v/>
      </c>
      <c r="M59" s="138"/>
    </row>
    <row r="60" spans="1:13" s="127" customFormat="1" ht="12" customHeight="1">
      <c r="A60" s="132"/>
      <c r="B60" s="146" t="s">
        <v>80</v>
      </c>
      <c r="C60" s="141"/>
      <c r="D60" s="135" t="s">
        <v>20</v>
      </c>
      <c r="E60" s="136">
        <v>2.5000000000000001E-2</v>
      </c>
      <c r="F60" s="135" t="s">
        <v>21</v>
      </c>
      <c r="G60" s="137" t="str">
        <f t="shared" si="2"/>
        <v/>
      </c>
      <c r="H60" s="134">
        <f t="shared" ref="H60" si="10">C60</f>
        <v>0</v>
      </c>
      <c r="I60" s="135" t="s">
        <v>20</v>
      </c>
      <c r="J60" s="136">
        <v>0.05</v>
      </c>
      <c r="K60" s="135" t="s">
        <v>21</v>
      </c>
      <c r="L60" s="137" t="str">
        <f t="shared" si="8"/>
        <v/>
      </c>
      <c r="M60" s="138"/>
    </row>
    <row r="61" spans="1:13" s="127" customFormat="1" ht="12" customHeight="1">
      <c r="A61" s="132"/>
      <c r="B61" s="146" t="s">
        <v>81</v>
      </c>
      <c r="C61" s="141"/>
      <c r="D61" s="135" t="s">
        <v>20</v>
      </c>
      <c r="E61" s="136">
        <v>3.5000000000000003E-2</v>
      </c>
      <c r="F61" s="135" t="s">
        <v>21</v>
      </c>
      <c r="G61" s="137" t="str">
        <f t="shared" si="2"/>
        <v/>
      </c>
      <c r="H61" s="134">
        <f t="shared" si="9"/>
        <v>0</v>
      </c>
      <c r="I61" s="135" t="s">
        <v>20</v>
      </c>
      <c r="J61" s="136">
        <v>0.14499999999999999</v>
      </c>
      <c r="K61" s="135" t="s">
        <v>21</v>
      </c>
      <c r="L61" s="137" t="str">
        <f t="shared" si="8"/>
        <v/>
      </c>
      <c r="M61" s="138"/>
    </row>
    <row r="62" spans="1:13" s="127" customFormat="1" ht="12" customHeight="1">
      <c r="A62" s="132"/>
      <c r="B62" s="146" t="s">
        <v>82</v>
      </c>
      <c r="C62" s="141"/>
      <c r="D62" s="135" t="s">
        <v>20</v>
      </c>
      <c r="E62" s="136">
        <v>3.5000000000000003E-2</v>
      </c>
      <c r="F62" s="135" t="s">
        <v>21</v>
      </c>
      <c r="G62" s="137" t="str">
        <f t="shared" si="2"/>
        <v/>
      </c>
      <c r="H62" s="134">
        <f t="shared" si="9"/>
        <v>0</v>
      </c>
      <c r="I62" s="135" t="s">
        <v>20</v>
      </c>
      <c r="J62" s="136">
        <v>0.14499999999999999</v>
      </c>
      <c r="K62" s="135" t="s">
        <v>21</v>
      </c>
      <c r="L62" s="137" t="str">
        <f t="shared" si="8"/>
        <v/>
      </c>
      <c r="M62" s="138"/>
    </row>
    <row r="63" spans="1:13" s="127" customFormat="1" ht="12" customHeight="1">
      <c r="A63" s="132"/>
      <c r="B63" s="146" t="s">
        <v>83</v>
      </c>
      <c r="C63" s="141"/>
      <c r="D63" s="135" t="s">
        <v>20</v>
      </c>
      <c r="E63" s="136">
        <v>3.5000000000000003E-2</v>
      </c>
      <c r="F63" s="135" t="s">
        <v>21</v>
      </c>
      <c r="G63" s="137" t="str">
        <f t="shared" si="2"/>
        <v/>
      </c>
      <c r="H63" s="134">
        <f t="shared" si="9"/>
        <v>0</v>
      </c>
      <c r="I63" s="135" t="s">
        <v>20</v>
      </c>
      <c r="J63" s="136">
        <v>0.2</v>
      </c>
      <c r="K63" s="135" t="s">
        <v>21</v>
      </c>
      <c r="L63" s="137" t="str">
        <f t="shared" si="8"/>
        <v/>
      </c>
      <c r="M63" s="138"/>
    </row>
    <row r="64" spans="1:13" s="127" customFormat="1" ht="12" customHeight="1">
      <c r="A64" s="132"/>
      <c r="B64" s="146" t="s">
        <v>84</v>
      </c>
      <c r="C64" s="141"/>
      <c r="D64" s="135" t="s">
        <v>20</v>
      </c>
      <c r="E64" s="136">
        <v>0</v>
      </c>
      <c r="F64" s="135" t="s">
        <v>21</v>
      </c>
      <c r="G64" s="137" t="str">
        <f t="shared" si="2"/>
        <v/>
      </c>
      <c r="H64" s="134">
        <f t="shared" si="9"/>
        <v>0</v>
      </c>
      <c r="I64" s="135" t="s">
        <v>20</v>
      </c>
      <c r="J64" s="136">
        <v>0.22</v>
      </c>
      <c r="K64" s="135" t="s">
        <v>21</v>
      </c>
      <c r="L64" s="137" t="str">
        <f t="shared" si="8"/>
        <v/>
      </c>
      <c r="M64" s="138"/>
    </row>
    <row r="65" spans="1:13" s="147" customFormat="1" ht="12" customHeight="1">
      <c r="A65" s="144"/>
      <c r="B65" s="145" t="s">
        <v>85</v>
      </c>
      <c r="C65" s="141"/>
      <c r="D65" s="142" t="s">
        <v>20</v>
      </c>
      <c r="E65" s="143">
        <v>9.2999999999999999E-2</v>
      </c>
      <c r="F65" s="142" t="s">
        <v>21</v>
      </c>
      <c r="G65" s="137" t="str">
        <f t="shared" si="2"/>
        <v/>
      </c>
      <c r="H65" s="141">
        <f t="shared" si="9"/>
        <v>0</v>
      </c>
      <c r="I65" s="142" t="s">
        <v>20</v>
      </c>
      <c r="J65" s="143">
        <v>0.13600000000000001</v>
      </c>
      <c r="K65" s="142" t="s">
        <v>21</v>
      </c>
      <c r="L65" s="137" t="str">
        <f t="shared" si="8"/>
        <v/>
      </c>
    </row>
    <row r="66" spans="1:13" s="147" customFormat="1" ht="12" customHeight="1">
      <c r="A66" s="144"/>
      <c r="B66" s="145" t="s">
        <v>86</v>
      </c>
      <c r="C66" s="141"/>
      <c r="D66" s="142" t="s">
        <v>20</v>
      </c>
      <c r="E66" s="143">
        <v>9.8000000000000004E-2</v>
      </c>
      <c r="F66" s="142" t="s">
        <v>21</v>
      </c>
      <c r="G66" s="137" t="str">
        <f t="shared" si="2"/>
        <v/>
      </c>
      <c r="H66" s="141">
        <f t="shared" si="9"/>
        <v>0</v>
      </c>
      <c r="I66" s="142" t="s">
        <v>20</v>
      </c>
      <c r="J66" s="143">
        <v>0.155</v>
      </c>
      <c r="K66" s="142" t="s">
        <v>21</v>
      </c>
      <c r="L66" s="137" t="str">
        <f t="shared" si="8"/>
        <v/>
      </c>
    </row>
    <row r="67" spans="1:13" s="127" customFormat="1" ht="12" customHeight="1">
      <c r="A67" s="125"/>
      <c r="B67" s="148" t="s">
        <v>87</v>
      </c>
      <c r="C67" s="141"/>
      <c r="D67" s="149" t="s">
        <v>20</v>
      </c>
      <c r="E67" s="150">
        <v>5.5E-2</v>
      </c>
      <c r="F67" s="149" t="s">
        <v>21</v>
      </c>
      <c r="G67" s="137" t="str">
        <f t="shared" si="2"/>
        <v/>
      </c>
      <c r="H67" s="151">
        <f t="shared" si="9"/>
        <v>0</v>
      </c>
      <c r="I67" s="149" t="s">
        <v>20</v>
      </c>
      <c r="J67" s="150">
        <v>0.1</v>
      </c>
      <c r="K67" s="149" t="s">
        <v>21</v>
      </c>
      <c r="L67" s="137" t="str">
        <f t="shared" si="8"/>
        <v/>
      </c>
    </row>
    <row r="68" spans="1:13" s="127" customFormat="1" ht="12" customHeight="1">
      <c r="A68" s="125"/>
      <c r="B68" s="148" t="s">
        <v>88</v>
      </c>
      <c r="C68" s="141"/>
      <c r="D68" s="149" t="s">
        <v>20</v>
      </c>
      <c r="E68" s="150">
        <v>5.5E-2</v>
      </c>
      <c r="F68" s="149" t="s">
        <v>21</v>
      </c>
      <c r="G68" s="137" t="str">
        <f t="shared" si="2"/>
        <v/>
      </c>
      <c r="H68" s="151">
        <f t="shared" si="9"/>
        <v>0</v>
      </c>
      <c r="I68" s="149" t="s">
        <v>20</v>
      </c>
      <c r="J68" s="150">
        <v>0.1</v>
      </c>
      <c r="K68" s="149" t="s">
        <v>21</v>
      </c>
      <c r="L68" s="137" t="str">
        <f t="shared" si="8"/>
        <v/>
      </c>
    </row>
    <row r="69" spans="1:13" s="127" customFormat="1" ht="12" customHeight="1">
      <c r="A69" s="125"/>
      <c r="B69" s="148" t="s">
        <v>89</v>
      </c>
      <c r="C69" s="141"/>
      <c r="D69" s="142" t="s">
        <v>20</v>
      </c>
      <c r="E69" s="143">
        <v>0.04</v>
      </c>
      <c r="F69" s="142" t="s">
        <v>21</v>
      </c>
      <c r="G69" s="137" t="str">
        <f t="shared" si="2"/>
        <v/>
      </c>
      <c r="H69" s="141">
        <f>C69</f>
        <v>0</v>
      </c>
      <c r="I69" s="142" t="s">
        <v>20</v>
      </c>
      <c r="J69" s="143">
        <v>0.04</v>
      </c>
      <c r="K69" s="142" t="s">
        <v>21</v>
      </c>
      <c r="L69" s="137" t="str">
        <f t="shared" si="8"/>
        <v/>
      </c>
    </row>
    <row r="70" spans="1:13" s="127" customFormat="1" ht="12" customHeight="1">
      <c r="A70" s="125"/>
      <c r="B70" s="148" t="s">
        <v>90</v>
      </c>
      <c r="C70" s="141"/>
      <c r="D70" s="142" t="s">
        <v>20</v>
      </c>
      <c r="E70" s="143">
        <v>2.4E-2</v>
      </c>
      <c r="F70" s="142" t="s">
        <v>21</v>
      </c>
      <c r="G70" s="137" t="str">
        <f t="shared" si="2"/>
        <v/>
      </c>
      <c r="H70" s="141">
        <f>C70</f>
        <v>0</v>
      </c>
      <c r="I70" s="142" t="s">
        <v>20</v>
      </c>
      <c r="J70" s="143">
        <v>2.4E-2</v>
      </c>
      <c r="K70" s="142" t="s">
        <v>21</v>
      </c>
      <c r="L70" s="137" t="str">
        <f t="shared" si="8"/>
        <v/>
      </c>
    </row>
    <row r="71" spans="1:13" s="127" customFormat="1" ht="12" customHeight="1">
      <c r="A71" s="132"/>
      <c r="B71" s="146" t="s">
        <v>91</v>
      </c>
      <c r="C71" s="141"/>
      <c r="D71" s="135" t="s">
        <v>20</v>
      </c>
      <c r="E71" s="136">
        <v>2.1000000000000001E-2</v>
      </c>
      <c r="F71" s="135" t="s">
        <v>21</v>
      </c>
      <c r="G71" s="137" t="str">
        <f t="shared" si="2"/>
        <v/>
      </c>
      <c r="H71" s="134">
        <f t="shared" si="9"/>
        <v>0</v>
      </c>
      <c r="I71" s="135" t="s">
        <v>20</v>
      </c>
      <c r="J71" s="136">
        <v>2.1000000000000001E-2</v>
      </c>
      <c r="K71" s="135" t="s">
        <v>21</v>
      </c>
      <c r="L71" s="137" t="str">
        <f t="shared" si="8"/>
        <v/>
      </c>
      <c r="M71" s="138"/>
    </row>
    <row r="72" spans="1:13" s="127" customFormat="1" ht="12" customHeight="1">
      <c r="A72" s="132"/>
      <c r="B72" s="146" t="s">
        <v>92</v>
      </c>
      <c r="C72" s="141"/>
      <c r="D72" s="135" t="s">
        <v>20</v>
      </c>
      <c r="E72" s="136">
        <v>2.1000000000000001E-2</v>
      </c>
      <c r="F72" s="135" t="s">
        <v>21</v>
      </c>
      <c r="G72" s="137" t="str">
        <f t="shared" si="2"/>
        <v/>
      </c>
      <c r="H72" s="134">
        <f t="shared" si="9"/>
        <v>0</v>
      </c>
      <c r="I72" s="135" t="s">
        <v>20</v>
      </c>
      <c r="J72" s="136">
        <v>2.1000000000000001E-2</v>
      </c>
      <c r="K72" s="135" t="s">
        <v>21</v>
      </c>
      <c r="L72" s="137" t="str">
        <f t="shared" si="8"/>
        <v/>
      </c>
      <c r="M72" s="138"/>
    </row>
    <row r="73" spans="1:13" s="127" customFormat="1" ht="12" customHeight="1">
      <c r="A73" s="132"/>
      <c r="B73" s="146" t="s">
        <v>93</v>
      </c>
      <c r="C73" s="141"/>
      <c r="D73" s="135" t="s">
        <v>20</v>
      </c>
      <c r="E73" s="136">
        <v>7.9000000000000001E-2</v>
      </c>
      <c r="F73" s="135" t="s">
        <v>21</v>
      </c>
      <c r="G73" s="137" t="str">
        <f t="shared" si="2"/>
        <v/>
      </c>
      <c r="H73" s="134">
        <f t="shared" si="9"/>
        <v>0</v>
      </c>
      <c r="I73" s="135" t="s">
        <v>20</v>
      </c>
      <c r="J73" s="136">
        <v>7.9000000000000001E-2</v>
      </c>
      <c r="K73" s="135" t="s">
        <v>21</v>
      </c>
      <c r="L73" s="137" t="str">
        <f t="shared" si="8"/>
        <v/>
      </c>
      <c r="M73" s="138"/>
    </row>
    <row r="74" spans="1:13" s="127" customFormat="1" ht="12" customHeight="1">
      <c r="A74" s="132"/>
      <c r="B74" s="146" t="s">
        <v>94</v>
      </c>
      <c r="C74" s="141"/>
      <c r="D74" s="135" t="s">
        <v>20</v>
      </c>
      <c r="E74" s="136">
        <v>5.2999999999999999E-2</v>
      </c>
      <c r="F74" s="135" t="s">
        <v>21</v>
      </c>
      <c r="G74" s="137" t="str">
        <f t="shared" si="2"/>
        <v/>
      </c>
      <c r="H74" s="134">
        <f t="shared" si="9"/>
        <v>0</v>
      </c>
      <c r="I74" s="135" t="s">
        <v>20</v>
      </c>
      <c r="J74" s="136">
        <v>5.2999999999999999E-2</v>
      </c>
      <c r="K74" s="135" t="s">
        <v>21</v>
      </c>
      <c r="L74" s="137" t="str">
        <f t="shared" si="8"/>
        <v/>
      </c>
      <c r="M74" s="138"/>
    </row>
    <row r="75" spans="1:13" s="127" customFormat="1" ht="12" customHeight="1">
      <c r="A75" s="125"/>
      <c r="B75" s="152" t="s">
        <v>95</v>
      </c>
      <c r="C75" s="141"/>
      <c r="D75" s="153" t="s">
        <v>20</v>
      </c>
      <c r="E75" s="154">
        <v>0.12</v>
      </c>
      <c r="F75" s="153" t="s">
        <v>21</v>
      </c>
      <c r="G75" s="137" t="str">
        <f t="shared" ref="G75" si="11">IF(C75&gt;0,PRODUCT(C75,E75),"")</f>
        <v/>
      </c>
      <c r="H75" s="141">
        <f t="shared" si="9"/>
        <v>0</v>
      </c>
      <c r="I75" s="142" t="s">
        <v>20</v>
      </c>
      <c r="J75" s="143">
        <v>0.23</v>
      </c>
      <c r="K75" s="142" t="s">
        <v>21</v>
      </c>
      <c r="L75" s="137" t="str">
        <f t="shared" si="8"/>
        <v/>
      </c>
    </row>
    <row r="76" spans="1:13" s="127" customFormat="1" ht="12" customHeight="1">
      <c r="A76" s="125"/>
      <c r="B76" s="435" t="s">
        <v>96</v>
      </c>
      <c r="C76" s="436"/>
      <c r="D76" s="436"/>
      <c r="E76" s="436"/>
      <c r="F76" s="436"/>
      <c r="G76" s="436"/>
      <c r="H76" s="436"/>
      <c r="I76" s="436"/>
      <c r="J76" s="436"/>
      <c r="K76" s="436"/>
      <c r="L76" s="437"/>
    </row>
    <row r="77" spans="1:13" s="127" customFormat="1" ht="12" customHeight="1">
      <c r="A77" s="125"/>
      <c r="B77" s="140" t="s">
        <v>97</v>
      </c>
      <c r="C77" s="141">
        <v>0</v>
      </c>
      <c r="D77" s="142" t="s">
        <v>20</v>
      </c>
      <c r="E77" s="143">
        <v>0</v>
      </c>
      <c r="F77" s="142" t="s">
        <v>21</v>
      </c>
      <c r="G77" s="155" t="str">
        <f t="shared" ref="G77:G82" si="12">IF(C77&gt;0,PRODUCT(C77,E77),"")</f>
        <v/>
      </c>
      <c r="H77" s="141">
        <f t="shared" ref="H77:H82" si="13">C77</f>
        <v>0</v>
      </c>
      <c r="I77" s="142" t="s">
        <v>20</v>
      </c>
      <c r="J77" s="143">
        <v>0</v>
      </c>
      <c r="K77" s="142" t="s">
        <v>21</v>
      </c>
      <c r="L77" s="155" t="str">
        <f t="shared" ref="L77:L82" si="14">IF(H77&gt;0,PRODUCT(H77,J77),"")</f>
        <v/>
      </c>
    </row>
    <row r="78" spans="1:13" s="127" customFormat="1" ht="12" customHeight="1">
      <c r="A78" s="125"/>
      <c r="B78" s="152" t="s">
        <v>98</v>
      </c>
      <c r="C78" s="156">
        <v>0</v>
      </c>
      <c r="D78" s="153" t="s">
        <v>20</v>
      </c>
      <c r="E78" s="154">
        <v>0</v>
      </c>
      <c r="F78" s="153" t="s">
        <v>21</v>
      </c>
      <c r="G78" s="157" t="str">
        <f t="shared" si="12"/>
        <v/>
      </c>
      <c r="H78" s="141">
        <f t="shared" si="13"/>
        <v>0</v>
      </c>
      <c r="I78" s="142" t="s">
        <v>20</v>
      </c>
      <c r="J78" s="143">
        <v>0</v>
      </c>
      <c r="K78" s="142" t="s">
        <v>21</v>
      </c>
      <c r="L78" s="155" t="str">
        <f t="shared" si="14"/>
        <v/>
      </c>
    </row>
    <row r="79" spans="1:13" s="127" customFormat="1" ht="12" customHeight="1">
      <c r="A79" s="125"/>
      <c r="B79" s="152" t="s">
        <v>99</v>
      </c>
      <c r="C79" s="141">
        <v>0</v>
      </c>
      <c r="D79" s="142" t="s">
        <v>20</v>
      </c>
      <c r="E79" s="143">
        <v>0</v>
      </c>
      <c r="F79" s="142" t="s">
        <v>21</v>
      </c>
      <c r="G79" s="137" t="str">
        <f t="shared" si="12"/>
        <v/>
      </c>
      <c r="H79" s="141">
        <f t="shared" si="13"/>
        <v>0</v>
      </c>
      <c r="I79" s="142" t="s">
        <v>20</v>
      </c>
      <c r="J79" s="143">
        <v>0</v>
      </c>
      <c r="K79" s="142" t="s">
        <v>21</v>
      </c>
      <c r="L79" s="155" t="str">
        <f t="shared" si="14"/>
        <v/>
      </c>
    </row>
    <row r="80" spans="1:13" s="127" customFormat="1" ht="12" customHeight="1">
      <c r="A80" s="125"/>
      <c r="B80" s="152" t="s">
        <v>100</v>
      </c>
      <c r="C80" s="141">
        <v>0</v>
      </c>
      <c r="D80" s="142" t="s">
        <v>20</v>
      </c>
      <c r="E80" s="143">
        <v>0</v>
      </c>
      <c r="F80" s="142" t="s">
        <v>21</v>
      </c>
      <c r="G80" s="155" t="str">
        <f t="shared" si="12"/>
        <v/>
      </c>
      <c r="H80" s="141">
        <f t="shared" si="13"/>
        <v>0</v>
      </c>
      <c r="I80" s="142" t="s">
        <v>20</v>
      </c>
      <c r="J80" s="143">
        <v>0</v>
      </c>
      <c r="K80" s="142" t="s">
        <v>21</v>
      </c>
      <c r="L80" s="155" t="str">
        <f t="shared" si="14"/>
        <v/>
      </c>
    </row>
    <row r="81" spans="1:12" s="127" customFormat="1" ht="12" customHeight="1">
      <c r="A81" s="125"/>
      <c r="B81" s="152" t="s">
        <v>101</v>
      </c>
      <c r="C81" s="141">
        <v>0</v>
      </c>
      <c r="D81" s="142" t="s">
        <v>20</v>
      </c>
      <c r="E81" s="143">
        <v>0</v>
      </c>
      <c r="F81" s="142" t="s">
        <v>21</v>
      </c>
      <c r="G81" s="155" t="str">
        <f t="shared" si="12"/>
        <v/>
      </c>
      <c r="H81" s="141">
        <f t="shared" si="13"/>
        <v>0</v>
      </c>
      <c r="I81" s="142" t="s">
        <v>20</v>
      </c>
      <c r="J81" s="143">
        <v>0</v>
      </c>
      <c r="K81" s="142" t="s">
        <v>21</v>
      </c>
      <c r="L81" s="155" t="str">
        <f t="shared" si="14"/>
        <v/>
      </c>
    </row>
    <row r="82" spans="1:12" s="127" customFormat="1" ht="12" customHeight="1">
      <c r="A82" s="125"/>
      <c r="B82" s="158" t="s">
        <v>102</v>
      </c>
      <c r="C82" s="159">
        <v>0</v>
      </c>
      <c r="D82" s="160" t="s">
        <v>20</v>
      </c>
      <c r="E82" s="161">
        <v>0</v>
      </c>
      <c r="F82" s="160" t="s">
        <v>21</v>
      </c>
      <c r="G82" s="162" t="str">
        <f t="shared" si="12"/>
        <v/>
      </c>
      <c r="H82" s="159">
        <f t="shared" si="13"/>
        <v>0</v>
      </c>
      <c r="I82" s="160" t="s">
        <v>20</v>
      </c>
      <c r="J82" s="161">
        <v>0</v>
      </c>
      <c r="K82" s="163" t="s">
        <v>21</v>
      </c>
      <c r="L82" s="164" t="str">
        <f t="shared" si="14"/>
        <v/>
      </c>
    </row>
    <row r="83" spans="1:12" s="127" customFormat="1" ht="12" customHeight="1">
      <c r="A83" s="125"/>
      <c r="B83" s="438" t="s">
        <v>103</v>
      </c>
      <c r="C83" s="439"/>
      <c r="D83" s="439"/>
      <c r="E83" s="439"/>
      <c r="F83" s="439"/>
      <c r="G83" s="439"/>
      <c r="H83" s="439"/>
      <c r="I83" s="439"/>
      <c r="J83" s="439"/>
      <c r="K83" s="439"/>
      <c r="L83" s="440"/>
    </row>
    <row r="84" spans="1:12" s="127" customFormat="1" ht="12" customHeight="1">
      <c r="A84" s="125"/>
      <c r="B84" s="140" t="s">
        <v>104</v>
      </c>
      <c r="C84" s="141"/>
      <c r="D84" s="142"/>
      <c r="E84" s="143">
        <f>G131</f>
        <v>0</v>
      </c>
      <c r="F84" s="142" t="s">
        <v>21</v>
      </c>
      <c r="G84" s="155" t="str">
        <f>IF(E84&gt;0,E84,"")</f>
        <v/>
      </c>
      <c r="H84" s="141"/>
      <c r="I84" s="142"/>
      <c r="J84" s="143">
        <f>L131</f>
        <v>0</v>
      </c>
      <c r="K84" s="142" t="s">
        <v>21</v>
      </c>
      <c r="L84" s="155" t="str">
        <f>IF(J84&gt;0,J84,"")</f>
        <v/>
      </c>
    </row>
    <row r="85" spans="1:12" s="127" customFormat="1" ht="12" customHeight="1">
      <c r="A85" s="125"/>
      <c r="B85" s="140" t="s">
        <v>105</v>
      </c>
      <c r="C85" s="156"/>
      <c r="D85" s="153"/>
      <c r="E85" s="143">
        <f>G145</f>
        <v>0</v>
      </c>
      <c r="F85" s="142" t="s">
        <v>21</v>
      </c>
      <c r="G85" s="155" t="str">
        <f>IF(E85&gt;0,E85,"")</f>
        <v/>
      </c>
      <c r="H85" s="156"/>
      <c r="I85" s="153"/>
      <c r="J85" s="143">
        <f>L145</f>
        <v>0</v>
      </c>
      <c r="K85" s="142" t="s">
        <v>21</v>
      </c>
      <c r="L85" s="155" t="str">
        <f>IF(J85&gt;0,J85,"")</f>
        <v/>
      </c>
    </row>
    <row r="86" spans="1:12" s="147" customFormat="1" ht="22.5" customHeight="1">
      <c r="A86" s="144"/>
      <c r="B86" s="441" t="s">
        <v>106</v>
      </c>
      <c r="C86" s="393"/>
      <c r="D86" s="393"/>
      <c r="E86" s="393"/>
      <c r="F86" s="393"/>
      <c r="G86" s="165">
        <f>SUM(G8:G85)</f>
        <v>0.16500000000000001</v>
      </c>
      <c r="H86" s="442" t="s">
        <v>107</v>
      </c>
      <c r="I86" s="443"/>
      <c r="J86" s="443"/>
      <c r="K86" s="444"/>
      <c r="L86" s="165">
        <f>SUM(L8:L85)</f>
        <v>0.31</v>
      </c>
    </row>
    <row r="87" spans="1:12" s="127" customFormat="1">
      <c r="A87" s="125"/>
      <c r="B87" s="166"/>
      <c r="C87" s="167"/>
      <c r="D87" s="166"/>
      <c r="E87" s="168"/>
      <c r="F87" s="168"/>
      <c r="G87" s="166"/>
      <c r="H87" s="169"/>
    </row>
    <row r="88" spans="1:12">
      <c r="A88" s="121"/>
      <c r="B88" s="121"/>
      <c r="C88" s="122"/>
      <c r="D88" s="121"/>
      <c r="E88" s="121"/>
      <c r="F88" s="121"/>
      <c r="G88" s="121"/>
      <c r="H88" s="170"/>
      <c r="I88" s="171"/>
    </row>
    <row r="89" spans="1:12" ht="22.5" customHeight="1">
      <c r="A89" s="121"/>
      <c r="B89" s="445"/>
      <c r="C89" s="448" t="s">
        <v>0</v>
      </c>
      <c r="D89" s="449"/>
      <c r="E89" s="449"/>
      <c r="F89" s="449"/>
      <c r="G89" s="449"/>
      <c r="H89" s="449"/>
      <c r="I89" s="449"/>
      <c r="J89" s="449"/>
      <c r="K89" s="449"/>
      <c r="L89" s="450"/>
    </row>
    <row r="90" spans="1:12" ht="12.75" customHeight="1">
      <c r="A90" s="121"/>
      <c r="B90" s="446"/>
      <c r="C90" s="451" t="s">
        <v>108</v>
      </c>
      <c r="D90" s="452"/>
      <c r="E90" s="452"/>
      <c r="F90" s="452"/>
      <c r="G90" s="452"/>
      <c r="H90" s="452"/>
      <c r="I90" s="452"/>
      <c r="J90" s="452"/>
      <c r="K90" s="452"/>
      <c r="L90" s="453"/>
    </row>
    <row r="91" spans="1:12" ht="12.75" customHeight="1">
      <c r="A91" s="121"/>
      <c r="B91" s="447"/>
      <c r="C91" s="172" t="s">
        <v>109</v>
      </c>
      <c r="D91" s="173"/>
      <c r="E91" s="173"/>
      <c r="F91" s="173"/>
      <c r="G91" s="173"/>
      <c r="H91" s="174"/>
      <c r="I91" s="173"/>
      <c r="J91" s="173"/>
      <c r="K91" s="173"/>
      <c r="L91" s="175"/>
    </row>
    <row r="92" spans="1:12" ht="12.75" customHeight="1">
      <c r="A92" s="121"/>
      <c r="B92" s="416" t="s">
        <v>110</v>
      </c>
      <c r="C92" s="417"/>
      <c r="D92" s="417"/>
      <c r="E92" s="417"/>
      <c r="F92" s="417"/>
      <c r="G92" s="417"/>
      <c r="H92" s="417"/>
      <c r="I92" s="417"/>
      <c r="J92" s="417"/>
      <c r="K92" s="417"/>
      <c r="L92" s="418"/>
    </row>
    <row r="93" spans="1:12" ht="11.25" customHeight="1">
      <c r="A93" s="121"/>
      <c r="B93" s="419"/>
      <c r="C93" s="420"/>
      <c r="D93" s="420"/>
      <c r="E93" s="420"/>
      <c r="F93" s="420"/>
      <c r="G93" s="420"/>
      <c r="H93" s="420"/>
      <c r="I93" s="420"/>
      <c r="J93" s="420"/>
      <c r="K93" s="420"/>
      <c r="L93" s="421"/>
    </row>
    <row r="94" spans="1:12" ht="6" customHeight="1">
      <c r="A94" s="121"/>
      <c r="B94" s="176"/>
      <c r="C94" s="177"/>
      <c r="D94" s="178"/>
      <c r="E94" s="178"/>
      <c r="F94" s="178"/>
      <c r="G94" s="179"/>
      <c r="H94" s="422"/>
      <c r="I94" s="423"/>
      <c r="J94" s="423"/>
      <c r="K94" s="423"/>
      <c r="L94" s="424"/>
    </row>
    <row r="95" spans="1:12" ht="13.5" customHeight="1">
      <c r="A95" s="121"/>
      <c r="B95" s="397"/>
      <c r="C95" s="398"/>
      <c r="D95" s="398"/>
      <c r="E95" s="398"/>
      <c r="F95" s="398"/>
      <c r="G95" s="399"/>
      <c r="H95" s="403" t="s">
        <v>111</v>
      </c>
      <c r="I95" s="404"/>
      <c r="J95" s="404"/>
      <c r="K95" s="404"/>
      <c r="L95" s="404"/>
    </row>
    <row r="96" spans="1:12">
      <c r="A96" s="121"/>
      <c r="B96" s="400"/>
      <c r="C96" s="401"/>
      <c r="D96" s="401"/>
      <c r="E96" s="401"/>
      <c r="F96" s="401"/>
      <c r="G96" s="402"/>
      <c r="H96" s="425" t="s">
        <v>3</v>
      </c>
      <c r="I96" s="426"/>
      <c r="J96" s="426"/>
      <c r="K96" s="426"/>
      <c r="L96" s="427"/>
    </row>
    <row r="97" spans="1:12">
      <c r="A97" s="121"/>
      <c r="B97" s="428" t="s">
        <v>112</v>
      </c>
      <c r="C97" s="429"/>
      <c r="D97" s="430"/>
      <c r="E97" s="431">
        <f>G86</f>
        <v>0.16500000000000001</v>
      </c>
      <c r="F97" s="431"/>
      <c r="G97" s="432"/>
      <c r="H97" s="180" t="s">
        <v>20</v>
      </c>
      <c r="I97" s="433">
        <f>VLOOKUP(H96,AD3:AE9,2,FALSE)</f>
        <v>24</v>
      </c>
      <c r="J97" s="434"/>
      <c r="K97" s="181" t="s">
        <v>21</v>
      </c>
      <c r="L97" s="182">
        <f>E97*I97</f>
        <v>3.96</v>
      </c>
    </row>
    <row r="98" spans="1:12">
      <c r="A98" s="121"/>
      <c r="B98" s="397"/>
      <c r="C98" s="398"/>
      <c r="D98" s="398"/>
      <c r="E98" s="398"/>
      <c r="F98" s="398"/>
      <c r="G98" s="399"/>
      <c r="H98" s="403" t="s">
        <v>113</v>
      </c>
      <c r="I98" s="404"/>
      <c r="J98" s="404"/>
      <c r="K98" s="404"/>
      <c r="L98" s="404"/>
    </row>
    <row r="99" spans="1:12">
      <c r="A99" s="121"/>
      <c r="B99" s="400"/>
      <c r="C99" s="401"/>
      <c r="D99" s="401"/>
      <c r="E99" s="401"/>
      <c r="F99" s="401"/>
      <c r="G99" s="402"/>
      <c r="H99" s="405" t="s">
        <v>2</v>
      </c>
      <c r="I99" s="406"/>
      <c r="J99" s="406"/>
      <c r="K99" s="406"/>
      <c r="L99" s="407"/>
    </row>
    <row r="100" spans="1:12">
      <c r="A100" s="121"/>
      <c r="B100" s="408" t="s">
        <v>114</v>
      </c>
      <c r="C100" s="409"/>
      <c r="D100" s="410"/>
      <c r="E100" s="411">
        <f>L86</f>
        <v>0.31</v>
      </c>
      <c r="F100" s="412"/>
      <c r="G100" s="413"/>
      <c r="H100" s="183" t="s">
        <v>20</v>
      </c>
      <c r="I100" s="414">
        <f>VLOOKUP(H99,AA3:AB13,2,FALSE)</f>
        <v>8.4000000000000005E-2</v>
      </c>
      <c r="J100" s="415"/>
      <c r="K100" s="184" t="s">
        <v>21</v>
      </c>
      <c r="L100" s="185">
        <f>E100*I100</f>
        <v>2.6040000000000001E-2</v>
      </c>
    </row>
    <row r="101" spans="1:12" ht="18" customHeight="1">
      <c r="A101" s="121"/>
      <c r="B101" s="382" t="s">
        <v>115</v>
      </c>
      <c r="C101" s="337"/>
      <c r="D101" s="337"/>
      <c r="E101" s="337"/>
      <c r="F101" s="337"/>
      <c r="G101" s="337"/>
      <c r="H101" s="337"/>
      <c r="I101" s="337"/>
      <c r="J101" s="337"/>
      <c r="K101" s="337"/>
      <c r="L101" s="186">
        <f>(L97+L100)</f>
        <v>3.98604</v>
      </c>
    </row>
    <row r="102" spans="1:12">
      <c r="A102" s="121"/>
      <c r="B102" s="383" t="s">
        <v>116</v>
      </c>
      <c r="C102" s="384"/>
      <c r="D102" s="384"/>
      <c r="E102" s="384"/>
      <c r="F102" s="384"/>
      <c r="G102" s="385"/>
      <c r="H102" s="386">
        <v>1.2</v>
      </c>
      <c r="I102" s="387"/>
      <c r="J102" s="388"/>
      <c r="K102" s="187" t="s">
        <v>21</v>
      </c>
      <c r="L102" s="188">
        <f>H102</f>
        <v>1.2</v>
      </c>
    </row>
    <row r="103" spans="1:12" ht="22.5" customHeight="1">
      <c r="A103" s="121"/>
      <c r="B103" s="389" t="s">
        <v>117</v>
      </c>
      <c r="C103" s="390"/>
      <c r="D103" s="390"/>
      <c r="E103" s="390"/>
      <c r="F103" s="390"/>
      <c r="G103" s="390"/>
      <c r="H103" s="390"/>
      <c r="I103" s="390"/>
      <c r="J103" s="390"/>
      <c r="K103" s="391"/>
      <c r="L103" s="189">
        <f>L101*L102</f>
        <v>4.7832479999999995</v>
      </c>
    </row>
    <row r="104" spans="1:12" ht="7.5" customHeight="1">
      <c r="A104" s="121"/>
      <c r="B104" s="190"/>
      <c r="C104" s="191"/>
      <c r="D104" s="190"/>
      <c r="E104" s="190"/>
      <c r="F104" s="190"/>
      <c r="G104" s="190"/>
      <c r="H104" s="191"/>
      <c r="I104" s="190"/>
      <c r="J104" s="190"/>
      <c r="K104" s="190"/>
      <c r="L104" s="192"/>
    </row>
    <row r="105" spans="1:12" ht="15.75" customHeight="1">
      <c r="A105" s="121"/>
      <c r="B105" s="392" t="s">
        <v>118</v>
      </c>
      <c r="C105" s="393"/>
      <c r="D105" s="393"/>
      <c r="E105" s="393"/>
      <c r="F105" s="393"/>
      <c r="G105" s="393"/>
      <c r="H105" s="394" t="str">
        <f>IF(L103&lt;=7,"BAT-1270 - 7AH Batteries",IF(L103&lt;=12,"BAT-12120 - 12AH Batteries",IF(L103&lt;=18,"BAT-12180 - 18AH Batteries",IF(L103&lt;=26,"BAT-12260 - 26AH Batteries",IF(L103&lt;=33,"BAT-12330 - 33AH Batteries","No recommendation for battery.")))))</f>
        <v>BAT-1270 - 7AH Batteries</v>
      </c>
      <c r="I105" s="395"/>
      <c r="J105" s="395"/>
      <c r="K105" s="395"/>
      <c r="L105" s="396"/>
    </row>
    <row r="106" spans="1:12" ht="9" customHeight="1">
      <c r="A106" s="121"/>
      <c r="B106" s="121"/>
      <c r="C106" s="122"/>
      <c r="D106" s="121"/>
      <c r="E106" s="121"/>
      <c r="F106" s="121"/>
      <c r="G106" s="121"/>
      <c r="H106" s="193"/>
      <c r="I106" s="194"/>
      <c r="J106" s="195"/>
      <c r="K106" s="196"/>
    </row>
    <row r="107" spans="1:12">
      <c r="A107" s="121"/>
      <c r="B107" s="373" t="s">
        <v>119</v>
      </c>
      <c r="C107" s="374"/>
      <c r="D107" s="374"/>
      <c r="E107" s="374"/>
      <c r="F107" s="374"/>
      <c r="G107" s="374"/>
      <c r="H107" s="375"/>
      <c r="I107" s="376"/>
      <c r="J107" s="376"/>
      <c r="K107" s="376"/>
      <c r="L107" s="377"/>
    </row>
    <row r="108" spans="1:12">
      <c r="A108" s="121"/>
      <c r="B108" s="378" t="str">
        <f>IF(L103&lt;=33,"The batteries can be charged by the 6700 Charger.","The batteries cannot be charged by the 6700 Charger.")</f>
        <v>The batteries can be charged by the 6700 Charger.</v>
      </c>
      <c r="C108" s="378"/>
      <c r="D108" s="378"/>
      <c r="E108" s="378"/>
      <c r="F108" s="378"/>
      <c r="G108" s="378"/>
      <c r="H108" s="378"/>
      <c r="I108" s="378"/>
      <c r="J108" s="378"/>
      <c r="K108" s="378"/>
      <c r="L108" s="378"/>
    </row>
    <row r="109" spans="1:12">
      <c r="A109" s="121"/>
      <c r="B109" s="378" t="str">
        <f>IF(ROUNDUP(L103,0)&lt;=7,"The batteries can be housed in the 6700 Cabinet.",IF(ROUNDUP(L103,0)&lt;=33,"These batteries will require a RBB, Remote Battery Backbox.","No recommendation for Battery Backbox."))</f>
        <v>The batteries can be housed in the 6700 Cabinet.</v>
      </c>
      <c r="C109" s="378"/>
      <c r="D109" s="378"/>
      <c r="E109" s="378"/>
      <c r="F109" s="378"/>
      <c r="G109" s="378"/>
      <c r="H109" s="378"/>
      <c r="I109" s="378"/>
      <c r="J109" s="378"/>
      <c r="K109" s="378"/>
      <c r="L109" s="378"/>
    </row>
    <row r="110" spans="1:12">
      <c r="A110" s="121"/>
      <c r="B110" s="197"/>
      <c r="C110" s="198"/>
      <c r="D110" s="199"/>
      <c r="E110" s="200"/>
      <c r="F110" s="201"/>
      <c r="G110" s="202"/>
    </row>
    <row r="111" spans="1:12">
      <c r="A111" s="121"/>
      <c r="B111" s="373" t="s">
        <v>120</v>
      </c>
      <c r="C111" s="374"/>
      <c r="D111" s="374"/>
      <c r="E111" s="374"/>
      <c r="F111" s="374"/>
      <c r="G111" s="374"/>
      <c r="H111" s="379"/>
      <c r="I111" s="380"/>
      <c r="J111" s="380"/>
      <c r="K111" s="380"/>
      <c r="L111" s="381"/>
    </row>
    <row r="112" spans="1:12">
      <c r="A112" s="121"/>
      <c r="B112" s="362" t="str">
        <f>IF(J84="","Circuit#1 current is within the limitations of the circuit.",IF(J84&gt;2.5,"**THE CURRENT FOR CIRCUIT#1 EXCEEDS THE MAX. OUTPUT OF THE CIRCUIT**","Circuit#1 current is within the limitations of the circuit."))</f>
        <v>Circuit#1 current is within the limitations of the circuit.</v>
      </c>
      <c r="C112" s="363"/>
      <c r="D112" s="363"/>
      <c r="E112" s="363"/>
      <c r="F112" s="363"/>
      <c r="G112" s="363"/>
      <c r="H112" s="363"/>
      <c r="I112" s="363"/>
      <c r="J112" s="363"/>
      <c r="K112" s="363"/>
      <c r="L112" s="364"/>
    </row>
    <row r="113" spans="1:12">
      <c r="A113" s="121"/>
      <c r="B113" s="362" t="str">
        <f>IF(J85="","Circuit#2 current is within the limitations of the circuit.",IF(J85&gt;2.5,"**THE CURRENT FOR CIRCUIT#2 EXCEEDS THE MAX. OUTPUT OF THE CIRCUIT**","Circuit#2 current is within the limitations of the circuit."))</f>
        <v>Circuit#2 current is within the limitations of the circuit.</v>
      </c>
      <c r="C113" s="363"/>
      <c r="D113" s="363"/>
      <c r="E113" s="363"/>
      <c r="F113" s="363"/>
      <c r="G113" s="363"/>
      <c r="H113" s="363"/>
      <c r="I113" s="363"/>
      <c r="J113" s="363"/>
      <c r="K113" s="363"/>
      <c r="L113" s="364"/>
    </row>
    <row r="114" spans="1:12">
      <c r="A114" s="121"/>
      <c r="B114" s="365" t="s">
        <v>121</v>
      </c>
      <c r="C114" s="366"/>
      <c r="D114" s="366"/>
      <c r="E114" s="366"/>
      <c r="F114" s="366"/>
      <c r="G114" s="366"/>
      <c r="H114" s="366"/>
      <c r="I114" s="366"/>
      <c r="J114" s="366"/>
      <c r="K114" s="366"/>
      <c r="L114" s="367"/>
    </row>
    <row r="115" spans="1:12">
      <c r="A115" s="121"/>
      <c r="B115" s="368" t="str">
        <f>IF(C10&gt;0,IF(L86&gt;6,"Output Current has exceeded panel limitations. Consider adding an Auxiliary Power Supply.","The output current is within the panel's limitations."),IF(L86&gt;3,IF(L86&lt;=6,"An Additional SK-XRM24 Transformer is required to meet current draw requirements.","Output Current has exceeded panel limitations. Consider adding an Auxiliary Power Supply."),"The output current is within the panel's limitations."))</f>
        <v>The output current is within the panel's limitations.</v>
      </c>
      <c r="C115" s="369"/>
      <c r="D115" s="369"/>
      <c r="E115" s="369"/>
      <c r="F115" s="369"/>
      <c r="G115" s="369"/>
      <c r="H115" s="369"/>
      <c r="I115" s="369"/>
      <c r="J115" s="369"/>
      <c r="K115" s="369"/>
      <c r="L115" s="370"/>
    </row>
    <row r="116" spans="1:12">
      <c r="A116" s="121"/>
      <c r="B116" s="203"/>
      <c r="C116" s="204"/>
      <c r="D116" s="203"/>
      <c r="E116" s="203"/>
      <c r="F116" s="203"/>
      <c r="G116" s="203"/>
      <c r="H116" s="204"/>
      <c r="I116" s="203"/>
      <c r="J116" s="203"/>
      <c r="K116" s="203"/>
      <c r="L116" s="203"/>
    </row>
    <row r="117" spans="1:12">
      <c r="A117" s="121"/>
      <c r="B117" s="205"/>
      <c r="C117" s="206"/>
      <c r="D117" s="205"/>
      <c r="E117" s="205"/>
      <c r="F117" s="205"/>
      <c r="G117" s="205"/>
      <c r="H117" s="206"/>
      <c r="I117" s="205"/>
      <c r="J117" s="205"/>
      <c r="K117" s="205"/>
      <c r="L117" s="205"/>
    </row>
    <row r="118" spans="1:12" ht="48" customHeight="1">
      <c r="B118" s="207"/>
      <c r="C118" s="371" t="s">
        <v>122</v>
      </c>
      <c r="D118" s="371"/>
      <c r="E118" s="371"/>
      <c r="F118" s="371"/>
      <c r="G118" s="371"/>
      <c r="H118" s="371"/>
      <c r="I118" s="371"/>
      <c r="J118" s="371"/>
      <c r="K118" s="371"/>
      <c r="L118" s="372"/>
    </row>
    <row r="119" spans="1:12">
      <c r="B119" s="359" t="s">
        <v>104</v>
      </c>
      <c r="C119" s="360"/>
      <c r="D119" s="360"/>
      <c r="E119" s="360"/>
      <c r="F119" s="360"/>
      <c r="G119" s="360"/>
      <c r="H119" s="360"/>
      <c r="I119" s="360"/>
      <c r="J119" s="360"/>
      <c r="K119" s="360"/>
      <c r="L119" s="361"/>
    </row>
    <row r="120" spans="1:12">
      <c r="B120" s="128" t="s">
        <v>123</v>
      </c>
      <c r="C120" s="129" t="s">
        <v>11</v>
      </c>
      <c r="D120" s="353" t="s">
        <v>124</v>
      </c>
      <c r="E120" s="354"/>
      <c r="F120" s="355"/>
      <c r="G120" s="130" t="s">
        <v>13</v>
      </c>
      <c r="H120" s="129" t="s">
        <v>11</v>
      </c>
      <c r="I120" s="356" t="s">
        <v>125</v>
      </c>
      <c r="J120" s="357"/>
      <c r="K120" s="358"/>
      <c r="L120" s="131" t="s">
        <v>13</v>
      </c>
    </row>
    <row r="121" spans="1:12">
      <c r="B121" s="208"/>
      <c r="C121" s="156"/>
      <c r="D121" s="209" t="s">
        <v>20</v>
      </c>
      <c r="E121" s="154">
        <v>0</v>
      </c>
      <c r="F121" s="209" t="s">
        <v>21</v>
      </c>
      <c r="G121" s="210" t="str">
        <f t="shared" ref="G121:G130" si="15">IF(C121&gt;0,PRODUCT(C121,E121),"")</f>
        <v/>
      </c>
      <c r="H121" s="156">
        <f t="shared" ref="H121:H130" si="16">C121</f>
        <v>0</v>
      </c>
      <c r="I121" s="209" t="s">
        <v>20</v>
      </c>
      <c r="J121" s="154">
        <v>0</v>
      </c>
      <c r="K121" s="209" t="s">
        <v>21</v>
      </c>
      <c r="L121" s="210" t="str">
        <f t="shared" ref="L121:L130" si="17">IF(H121&gt;0,PRODUCT(H121,J121),"")</f>
        <v/>
      </c>
    </row>
    <row r="122" spans="1:12">
      <c r="B122" s="211"/>
      <c r="C122" s="141">
        <v>0</v>
      </c>
      <c r="D122" s="149" t="s">
        <v>20</v>
      </c>
      <c r="E122" s="143">
        <v>0</v>
      </c>
      <c r="F122" s="149" t="s">
        <v>21</v>
      </c>
      <c r="G122" s="212" t="str">
        <f t="shared" si="15"/>
        <v/>
      </c>
      <c r="H122" s="141">
        <f t="shared" si="16"/>
        <v>0</v>
      </c>
      <c r="I122" s="149" t="s">
        <v>20</v>
      </c>
      <c r="J122" s="143">
        <v>0</v>
      </c>
      <c r="K122" s="149" t="s">
        <v>21</v>
      </c>
      <c r="L122" s="212" t="str">
        <f t="shared" si="17"/>
        <v/>
      </c>
    </row>
    <row r="123" spans="1:12">
      <c r="B123" s="211"/>
      <c r="C123" s="141">
        <v>0</v>
      </c>
      <c r="D123" s="149" t="s">
        <v>20</v>
      </c>
      <c r="E123" s="143">
        <v>0</v>
      </c>
      <c r="F123" s="149" t="s">
        <v>21</v>
      </c>
      <c r="G123" s="212" t="str">
        <f t="shared" si="15"/>
        <v/>
      </c>
      <c r="H123" s="141">
        <f t="shared" si="16"/>
        <v>0</v>
      </c>
      <c r="I123" s="149" t="s">
        <v>20</v>
      </c>
      <c r="J123" s="143">
        <v>0</v>
      </c>
      <c r="K123" s="149" t="s">
        <v>21</v>
      </c>
      <c r="L123" s="212" t="str">
        <f t="shared" si="17"/>
        <v/>
      </c>
    </row>
    <row r="124" spans="1:12">
      <c r="B124" s="213"/>
      <c r="C124" s="159">
        <v>0</v>
      </c>
      <c r="D124" s="214" t="s">
        <v>20</v>
      </c>
      <c r="E124" s="161">
        <v>0</v>
      </c>
      <c r="F124" s="214" t="s">
        <v>21</v>
      </c>
      <c r="G124" s="215" t="str">
        <f t="shared" si="15"/>
        <v/>
      </c>
      <c r="H124" s="159">
        <f t="shared" si="16"/>
        <v>0</v>
      </c>
      <c r="I124" s="214" t="s">
        <v>20</v>
      </c>
      <c r="J124" s="161">
        <v>0</v>
      </c>
      <c r="K124" s="214" t="s">
        <v>21</v>
      </c>
      <c r="L124" s="215" t="str">
        <f t="shared" si="17"/>
        <v/>
      </c>
    </row>
    <row r="125" spans="1:12">
      <c r="B125" s="216"/>
      <c r="C125" s="217">
        <v>0</v>
      </c>
      <c r="D125" s="218" t="s">
        <v>20</v>
      </c>
      <c r="E125" s="219">
        <v>0</v>
      </c>
      <c r="F125" s="218" t="s">
        <v>21</v>
      </c>
      <c r="G125" s="220" t="str">
        <f t="shared" si="15"/>
        <v/>
      </c>
      <c r="H125" s="217">
        <f t="shared" si="16"/>
        <v>0</v>
      </c>
      <c r="I125" s="218" t="s">
        <v>20</v>
      </c>
      <c r="J125" s="219">
        <v>0</v>
      </c>
      <c r="K125" s="218" t="s">
        <v>21</v>
      </c>
      <c r="L125" s="220" t="str">
        <f t="shared" si="17"/>
        <v/>
      </c>
    </row>
    <row r="126" spans="1:12">
      <c r="B126" s="216"/>
      <c r="C126" s="217">
        <v>0</v>
      </c>
      <c r="D126" s="218" t="s">
        <v>20</v>
      </c>
      <c r="E126" s="219">
        <v>0</v>
      </c>
      <c r="F126" s="218" t="s">
        <v>21</v>
      </c>
      <c r="G126" s="220" t="str">
        <f t="shared" si="15"/>
        <v/>
      </c>
      <c r="H126" s="217">
        <f t="shared" si="16"/>
        <v>0</v>
      </c>
      <c r="I126" s="218" t="s">
        <v>20</v>
      </c>
      <c r="J126" s="219">
        <v>0</v>
      </c>
      <c r="K126" s="218" t="s">
        <v>21</v>
      </c>
      <c r="L126" s="220" t="str">
        <f t="shared" si="17"/>
        <v/>
      </c>
    </row>
    <row r="127" spans="1:12">
      <c r="B127" s="208"/>
      <c r="C127" s="156">
        <v>0</v>
      </c>
      <c r="D127" s="209" t="s">
        <v>20</v>
      </c>
      <c r="E127" s="154">
        <v>0</v>
      </c>
      <c r="F127" s="209" t="s">
        <v>21</v>
      </c>
      <c r="G127" s="210" t="str">
        <f t="shared" si="15"/>
        <v/>
      </c>
      <c r="H127" s="156">
        <f t="shared" si="16"/>
        <v>0</v>
      </c>
      <c r="I127" s="209" t="s">
        <v>20</v>
      </c>
      <c r="J127" s="154">
        <v>0</v>
      </c>
      <c r="K127" s="209" t="s">
        <v>21</v>
      </c>
      <c r="L127" s="210" t="str">
        <f t="shared" si="17"/>
        <v/>
      </c>
    </row>
    <row r="128" spans="1:12">
      <c r="B128" s="211"/>
      <c r="C128" s="141">
        <v>0</v>
      </c>
      <c r="D128" s="149" t="s">
        <v>20</v>
      </c>
      <c r="E128" s="143">
        <v>0</v>
      </c>
      <c r="F128" s="149" t="s">
        <v>21</v>
      </c>
      <c r="G128" s="212" t="str">
        <f t="shared" si="15"/>
        <v/>
      </c>
      <c r="H128" s="141">
        <f t="shared" si="16"/>
        <v>0</v>
      </c>
      <c r="I128" s="149" t="s">
        <v>20</v>
      </c>
      <c r="J128" s="143">
        <v>0</v>
      </c>
      <c r="K128" s="149" t="s">
        <v>21</v>
      </c>
      <c r="L128" s="212" t="str">
        <f t="shared" si="17"/>
        <v/>
      </c>
    </row>
    <row r="129" spans="2:12">
      <c r="B129" s="211"/>
      <c r="C129" s="141">
        <v>0</v>
      </c>
      <c r="D129" s="149" t="s">
        <v>20</v>
      </c>
      <c r="E129" s="143">
        <v>0</v>
      </c>
      <c r="F129" s="149" t="s">
        <v>21</v>
      </c>
      <c r="G129" s="212" t="str">
        <f t="shared" si="15"/>
        <v/>
      </c>
      <c r="H129" s="141">
        <f t="shared" si="16"/>
        <v>0</v>
      </c>
      <c r="I129" s="149" t="s">
        <v>20</v>
      </c>
      <c r="J129" s="143">
        <v>0</v>
      </c>
      <c r="K129" s="149" t="s">
        <v>21</v>
      </c>
      <c r="L129" s="212" t="str">
        <f t="shared" si="17"/>
        <v/>
      </c>
    </row>
    <row r="130" spans="2:12">
      <c r="B130" s="213"/>
      <c r="C130" s="159">
        <v>0</v>
      </c>
      <c r="D130" s="214" t="s">
        <v>20</v>
      </c>
      <c r="E130" s="161">
        <v>0</v>
      </c>
      <c r="F130" s="214" t="s">
        <v>21</v>
      </c>
      <c r="G130" s="215" t="str">
        <f t="shared" si="15"/>
        <v/>
      </c>
      <c r="H130" s="159">
        <f t="shared" si="16"/>
        <v>0</v>
      </c>
      <c r="I130" s="214" t="s">
        <v>20</v>
      </c>
      <c r="J130" s="161">
        <v>0</v>
      </c>
      <c r="K130" s="221" t="s">
        <v>21</v>
      </c>
      <c r="L130" s="222" t="str">
        <f t="shared" si="17"/>
        <v/>
      </c>
    </row>
    <row r="131" spans="2:12">
      <c r="B131" s="336" t="s">
        <v>106</v>
      </c>
      <c r="C131" s="337"/>
      <c r="D131" s="337"/>
      <c r="E131" s="337"/>
      <c r="F131" s="337"/>
      <c r="G131" s="223">
        <f>SUM(G121:G130)</f>
        <v>0</v>
      </c>
      <c r="H131" s="338" t="s">
        <v>107</v>
      </c>
      <c r="I131" s="339"/>
      <c r="J131" s="339"/>
      <c r="K131" s="340"/>
      <c r="L131" s="223">
        <f>SUM(L121:L130)</f>
        <v>0</v>
      </c>
    </row>
    <row r="133" spans="2:12">
      <c r="B133" s="359" t="s">
        <v>105</v>
      </c>
      <c r="C133" s="360"/>
      <c r="D133" s="360"/>
      <c r="E133" s="360"/>
      <c r="F133" s="360"/>
      <c r="G133" s="360"/>
      <c r="H133" s="360"/>
      <c r="I133" s="360"/>
      <c r="J133" s="360"/>
      <c r="K133" s="360"/>
      <c r="L133" s="361"/>
    </row>
    <row r="134" spans="2:12">
      <c r="B134" s="128" t="s">
        <v>123</v>
      </c>
      <c r="C134" s="129" t="s">
        <v>11</v>
      </c>
      <c r="D134" s="353" t="s">
        <v>124</v>
      </c>
      <c r="E134" s="354"/>
      <c r="F134" s="355"/>
      <c r="G134" s="130" t="s">
        <v>13</v>
      </c>
      <c r="H134" s="129" t="s">
        <v>11</v>
      </c>
      <c r="I134" s="356" t="s">
        <v>125</v>
      </c>
      <c r="J134" s="357"/>
      <c r="K134" s="358"/>
      <c r="L134" s="131" t="s">
        <v>13</v>
      </c>
    </row>
    <row r="135" spans="2:12">
      <c r="B135" s="208"/>
      <c r="C135" s="156">
        <v>0</v>
      </c>
      <c r="D135" s="209" t="s">
        <v>20</v>
      </c>
      <c r="E135" s="154">
        <v>0</v>
      </c>
      <c r="F135" s="209" t="s">
        <v>21</v>
      </c>
      <c r="G135" s="210" t="str">
        <f t="shared" ref="G135:G144" si="18">IF(C135&gt;0,PRODUCT(C135,E135),"")</f>
        <v/>
      </c>
      <c r="H135" s="156">
        <f t="shared" ref="H135:H144" si="19">C135</f>
        <v>0</v>
      </c>
      <c r="I135" s="209" t="s">
        <v>20</v>
      </c>
      <c r="J135" s="154">
        <v>0</v>
      </c>
      <c r="K135" s="209" t="s">
        <v>21</v>
      </c>
      <c r="L135" s="210" t="str">
        <f t="shared" ref="L135:L144" si="20">IF(H135&gt;0,PRODUCT(H135,J135),"")</f>
        <v/>
      </c>
    </row>
    <row r="136" spans="2:12">
      <c r="B136" s="211"/>
      <c r="C136" s="141">
        <v>0</v>
      </c>
      <c r="D136" s="149" t="s">
        <v>20</v>
      </c>
      <c r="E136" s="143">
        <v>0</v>
      </c>
      <c r="F136" s="149" t="s">
        <v>21</v>
      </c>
      <c r="G136" s="212" t="str">
        <f t="shared" si="18"/>
        <v/>
      </c>
      <c r="H136" s="141">
        <f t="shared" si="19"/>
        <v>0</v>
      </c>
      <c r="I136" s="149" t="s">
        <v>20</v>
      </c>
      <c r="J136" s="143">
        <v>0</v>
      </c>
      <c r="K136" s="149" t="s">
        <v>21</v>
      </c>
      <c r="L136" s="212" t="str">
        <f t="shared" si="20"/>
        <v/>
      </c>
    </row>
    <row r="137" spans="2:12">
      <c r="B137" s="211"/>
      <c r="C137" s="141">
        <v>0</v>
      </c>
      <c r="D137" s="149" t="s">
        <v>20</v>
      </c>
      <c r="E137" s="143">
        <v>0</v>
      </c>
      <c r="F137" s="149" t="s">
        <v>21</v>
      </c>
      <c r="G137" s="212" t="str">
        <f t="shared" si="18"/>
        <v/>
      </c>
      <c r="H137" s="141">
        <f t="shared" si="19"/>
        <v>0</v>
      </c>
      <c r="I137" s="149" t="s">
        <v>20</v>
      </c>
      <c r="J137" s="143">
        <v>0</v>
      </c>
      <c r="K137" s="149" t="s">
        <v>21</v>
      </c>
      <c r="L137" s="212" t="str">
        <f t="shared" si="20"/>
        <v/>
      </c>
    </row>
    <row r="138" spans="2:12">
      <c r="B138" s="213"/>
      <c r="C138" s="159">
        <v>0</v>
      </c>
      <c r="D138" s="214" t="s">
        <v>20</v>
      </c>
      <c r="E138" s="161">
        <v>0</v>
      </c>
      <c r="F138" s="214" t="s">
        <v>21</v>
      </c>
      <c r="G138" s="215" t="str">
        <f t="shared" si="18"/>
        <v/>
      </c>
      <c r="H138" s="159">
        <f t="shared" si="19"/>
        <v>0</v>
      </c>
      <c r="I138" s="214" t="s">
        <v>20</v>
      </c>
      <c r="J138" s="161">
        <v>0</v>
      </c>
      <c r="K138" s="214" t="s">
        <v>21</v>
      </c>
      <c r="L138" s="215" t="str">
        <f t="shared" si="20"/>
        <v/>
      </c>
    </row>
    <row r="139" spans="2:12">
      <c r="B139" s="216"/>
      <c r="C139" s="217">
        <v>0</v>
      </c>
      <c r="D139" s="218" t="s">
        <v>20</v>
      </c>
      <c r="E139" s="219">
        <v>0</v>
      </c>
      <c r="F139" s="218" t="s">
        <v>21</v>
      </c>
      <c r="G139" s="220" t="str">
        <f t="shared" si="18"/>
        <v/>
      </c>
      <c r="H139" s="217">
        <f t="shared" si="19"/>
        <v>0</v>
      </c>
      <c r="I139" s="218" t="s">
        <v>20</v>
      </c>
      <c r="J139" s="219">
        <v>0</v>
      </c>
      <c r="K139" s="218" t="s">
        <v>21</v>
      </c>
      <c r="L139" s="220" t="str">
        <f t="shared" si="20"/>
        <v/>
      </c>
    </row>
    <row r="140" spans="2:12">
      <c r="B140" s="216"/>
      <c r="C140" s="217">
        <v>0</v>
      </c>
      <c r="D140" s="218" t="s">
        <v>20</v>
      </c>
      <c r="E140" s="219">
        <v>0</v>
      </c>
      <c r="F140" s="218" t="s">
        <v>21</v>
      </c>
      <c r="G140" s="220" t="str">
        <f t="shared" si="18"/>
        <v/>
      </c>
      <c r="H140" s="217">
        <f t="shared" si="19"/>
        <v>0</v>
      </c>
      <c r="I140" s="218" t="s">
        <v>20</v>
      </c>
      <c r="J140" s="219">
        <v>0</v>
      </c>
      <c r="K140" s="218" t="s">
        <v>21</v>
      </c>
      <c r="L140" s="220" t="str">
        <f t="shared" si="20"/>
        <v/>
      </c>
    </row>
    <row r="141" spans="2:12">
      <c r="B141" s="208"/>
      <c r="C141" s="156">
        <v>0</v>
      </c>
      <c r="D141" s="209" t="s">
        <v>20</v>
      </c>
      <c r="E141" s="154">
        <v>0</v>
      </c>
      <c r="F141" s="209" t="s">
        <v>21</v>
      </c>
      <c r="G141" s="210" t="str">
        <f t="shared" si="18"/>
        <v/>
      </c>
      <c r="H141" s="156">
        <f t="shared" si="19"/>
        <v>0</v>
      </c>
      <c r="I141" s="209" t="s">
        <v>20</v>
      </c>
      <c r="J141" s="154">
        <v>0</v>
      </c>
      <c r="K141" s="209" t="s">
        <v>21</v>
      </c>
      <c r="L141" s="210" t="str">
        <f t="shared" si="20"/>
        <v/>
      </c>
    </row>
    <row r="142" spans="2:12">
      <c r="B142" s="211"/>
      <c r="C142" s="141">
        <v>0</v>
      </c>
      <c r="D142" s="149" t="s">
        <v>20</v>
      </c>
      <c r="E142" s="143">
        <v>0</v>
      </c>
      <c r="F142" s="149" t="s">
        <v>21</v>
      </c>
      <c r="G142" s="212" t="str">
        <f t="shared" si="18"/>
        <v/>
      </c>
      <c r="H142" s="141">
        <f t="shared" si="19"/>
        <v>0</v>
      </c>
      <c r="I142" s="149" t="s">
        <v>20</v>
      </c>
      <c r="J142" s="143">
        <v>0</v>
      </c>
      <c r="K142" s="149" t="s">
        <v>21</v>
      </c>
      <c r="L142" s="212" t="str">
        <f t="shared" si="20"/>
        <v/>
      </c>
    </row>
    <row r="143" spans="2:12">
      <c r="B143" s="211"/>
      <c r="C143" s="141">
        <v>0</v>
      </c>
      <c r="D143" s="149" t="s">
        <v>20</v>
      </c>
      <c r="E143" s="143">
        <v>0</v>
      </c>
      <c r="F143" s="149" t="s">
        <v>21</v>
      </c>
      <c r="G143" s="212" t="str">
        <f t="shared" si="18"/>
        <v/>
      </c>
      <c r="H143" s="141">
        <f t="shared" si="19"/>
        <v>0</v>
      </c>
      <c r="I143" s="149" t="s">
        <v>20</v>
      </c>
      <c r="J143" s="143">
        <v>0</v>
      </c>
      <c r="K143" s="149" t="s">
        <v>21</v>
      </c>
      <c r="L143" s="212" t="str">
        <f t="shared" si="20"/>
        <v/>
      </c>
    </row>
    <row r="144" spans="2:12">
      <c r="B144" s="213"/>
      <c r="C144" s="159">
        <v>0</v>
      </c>
      <c r="D144" s="214" t="s">
        <v>20</v>
      </c>
      <c r="E144" s="161">
        <v>0</v>
      </c>
      <c r="F144" s="214" t="s">
        <v>21</v>
      </c>
      <c r="G144" s="215" t="str">
        <f t="shared" si="18"/>
        <v/>
      </c>
      <c r="H144" s="159">
        <f t="shared" si="19"/>
        <v>0</v>
      </c>
      <c r="I144" s="214" t="s">
        <v>20</v>
      </c>
      <c r="J144" s="161">
        <v>0</v>
      </c>
      <c r="K144" s="221" t="s">
        <v>21</v>
      </c>
      <c r="L144" s="222" t="str">
        <f t="shared" si="20"/>
        <v/>
      </c>
    </row>
    <row r="145" spans="2:15">
      <c r="B145" s="336" t="s">
        <v>106</v>
      </c>
      <c r="C145" s="337"/>
      <c r="D145" s="337"/>
      <c r="E145" s="337"/>
      <c r="F145" s="337"/>
      <c r="G145" s="223">
        <f>SUM(G135:G144)</f>
        <v>0</v>
      </c>
      <c r="H145" s="338" t="s">
        <v>107</v>
      </c>
      <c r="I145" s="339"/>
      <c r="J145" s="339"/>
      <c r="K145" s="340"/>
      <c r="L145" s="223">
        <f>SUM(L135:L144)</f>
        <v>0</v>
      </c>
    </row>
    <row r="146" spans="2:15">
      <c r="O146" s="224"/>
    </row>
    <row r="148" spans="2:15" ht="48" customHeight="1">
      <c r="B148" s="225"/>
      <c r="C148" s="341" t="s">
        <v>126</v>
      </c>
      <c r="D148" s="342"/>
      <c r="E148" s="342"/>
      <c r="F148" s="342"/>
      <c r="G148" s="342"/>
      <c r="H148" s="342"/>
      <c r="I148" s="342"/>
      <c r="J148" s="342"/>
      <c r="K148" s="342"/>
      <c r="L148" s="342"/>
      <c r="M148" s="342"/>
      <c r="N148" s="226"/>
      <c r="O148" s="226"/>
    </row>
    <row r="149" spans="2:15">
      <c r="B149" s="227"/>
      <c r="C149" s="228"/>
      <c r="D149" s="229"/>
      <c r="E149" s="229"/>
      <c r="F149" s="295"/>
      <c r="G149" s="343"/>
      <c r="H149" s="343"/>
      <c r="I149" s="343"/>
      <c r="J149" s="343"/>
      <c r="K149" s="343"/>
      <c r="L149" s="343"/>
      <c r="M149" s="344"/>
      <c r="N149" s="224"/>
      <c r="O149" s="231"/>
    </row>
    <row r="150" spans="2:15">
      <c r="B150" s="230" t="s">
        <v>127</v>
      </c>
      <c r="C150" s="349">
        <v>20.399999999999999</v>
      </c>
      <c r="D150" s="350"/>
      <c r="E150" s="350"/>
      <c r="F150" s="296"/>
      <c r="G150" s="345"/>
      <c r="H150" s="345"/>
      <c r="I150" s="345"/>
      <c r="J150" s="345"/>
      <c r="K150" s="345"/>
      <c r="L150" s="345"/>
      <c r="M150" s="346"/>
      <c r="N150" s="231"/>
      <c r="O150" s="231"/>
    </row>
    <row r="151" spans="2:15">
      <c r="B151" s="230" t="s">
        <v>128</v>
      </c>
      <c r="C151" s="349">
        <v>16</v>
      </c>
      <c r="D151" s="350"/>
      <c r="E151" s="350"/>
      <c r="F151" s="296"/>
      <c r="G151" s="345"/>
      <c r="H151" s="345"/>
      <c r="I151" s="345"/>
      <c r="J151" s="345"/>
      <c r="K151" s="345"/>
      <c r="L151" s="345"/>
      <c r="M151" s="346"/>
      <c r="N151" s="231"/>
      <c r="O151" s="231"/>
    </row>
    <row r="152" spans="2:15">
      <c r="B152" s="230" t="s">
        <v>129</v>
      </c>
      <c r="C152" s="351">
        <v>0.1</v>
      </c>
      <c r="D152" s="351"/>
      <c r="E152" s="352"/>
      <c r="F152" s="297"/>
      <c r="G152" s="347"/>
      <c r="H152" s="347"/>
      <c r="I152" s="347"/>
      <c r="J152" s="347"/>
      <c r="K152" s="347"/>
      <c r="L152" s="347"/>
      <c r="M152" s="348"/>
      <c r="N152" s="231"/>
      <c r="O152" s="231"/>
    </row>
    <row r="153" spans="2:15">
      <c r="B153" s="232"/>
      <c r="C153" s="228"/>
      <c r="D153" s="229"/>
      <c r="E153" s="229"/>
      <c r="F153" s="231"/>
      <c r="G153" s="231"/>
      <c r="H153" s="233"/>
      <c r="I153" s="234"/>
      <c r="J153" s="234"/>
      <c r="K153" s="234"/>
      <c r="L153" s="234"/>
      <c r="M153" s="234"/>
      <c r="N153" s="231"/>
      <c r="O153" s="231"/>
    </row>
    <row r="154" spans="2:15" ht="24.95" customHeight="1">
      <c r="B154" s="235"/>
      <c r="C154" s="327" t="s">
        <v>12</v>
      </c>
      <c r="D154" s="328"/>
      <c r="E154" s="236" t="s">
        <v>130</v>
      </c>
      <c r="F154" s="320" t="s">
        <v>131</v>
      </c>
      <c r="G154" s="320"/>
      <c r="H154" s="320" t="s">
        <v>132</v>
      </c>
      <c r="I154" s="320"/>
      <c r="J154" s="299" t="s">
        <v>133</v>
      </c>
      <c r="K154" s="329" t="s">
        <v>134</v>
      </c>
      <c r="L154" s="330"/>
      <c r="M154" s="271" t="s">
        <v>135</v>
      </c>
      <c r="N154" s="224"/>
      <c r="O154" s="224"/>
    </row>
    <row r="155" spans="2:15" ht="24.95" customHeight="1" thickBot="1">
      <c r="B155" s="237" t="s">
        <v>136</v>
      </c>
      <c r="C155" s="331" t="s">
        <v>137</v>
      </c>
      <c r="D155" s="332"/>
      <c r="E155" s="238" t="s">
        <v>138</v>
      </c>
      <c r="F155" s="333" t="s">
        <v>139</v>
      </c>
      <c r="G155" s="333"/>
      <c r="H155" s="334" t="s">
        <v>140</v>
      </c>
      <c r="I155" s="334"/>
      <c r="J155" s="239" t="s">
        <v>141</v>
      </c>
      <c r="K155" s="335" t="s">
        <v>142</v>
      </c>
      <c r="L155" s="335"/>
      <c r="M155" s="240" t="s">
        <v>143</v>
      </c>
    </row>
    <row r="156" spans="2:15" ht="13.5" thickTop="1">
      <c r="B156" s="241" t="str">
        <f>B119</f>
        <v>NAC 1</v>
      </c>
      <c r="C156" s="321">
        <f>IF(G131&gt;L131,G131,L131)</f>
        <v>0</v>
      </c>
      <c r="D156" s="321"/>
      <c r="E156" s="242" t="s">
        <v>144</v>
      </c>
      <c r="F156" s="320">
        <f>VLOOKUP(E156,$B$162:$E$171,3)</f>
        <v>1.93</v>
      </c>
      <c r="G156" s="320"/>
      <c r="H156" s="322">
        <v>0</v>
      </c>
      <c r="I156" s="323"/>
      <c r="J156" s="243">
        <f>((H156*2)/1000)*F156</f>
        <v>0</v>
      </c>
      <c r="K156" s="324">
        <f>($C$150-(C156*J156))</f>
        <v>20.399999999999999</v>
      </c>
      <c r="L156" s="324"/>
      <c r="M156" s="244">
        <f>($C$150-K156)/$C$150</f>
        <v>0</v>
      </c>
    </row>
    <row r="157" spans="2:15">
      <c r="B157" s="235" t="str">
        <f>B133</f>
        <v>NAC 2</v>
      </c>
      <c r="C157" s="321">
        <f>IF(G145&gt;L145,G145,L145)</f>
        <v>0</v>
      </c>
      <c r="D157" s="321"/>
      <c r="E157" s="242" t="s">
        <v>144</v>
      </c>
      <c r="F157" s="320">
        <f>VLOOKUP(E157,$B$162:$E$171,3)</f>
        <v>1.93</v>
      </c>
      <c r="G157" s="320"/>
      <c r="H157" s="325">
        <v>0</v>
      </c>
      <c r="I157" s="326"/>
      <c r="J157" s="243">
        <f>((H157*2)/1000)*F157</f>
        <v>0</v>
      </c>
      <c r="K157" s="324">
        <f>($C$150-(C157*J157))</f>
        <v>20.399999999999999</v>
      </c>
      <c r="L157" s="324"/>
      <c r="M157" s="244">
        <f>($C$150-K157)/$C$150</f>
        <v>0</v>
      </c>
    </row>
    <row r="159" spans="2:15">
      <c r="B159" s="319" t="s">
        <v>145</v>
      </c>
      <c r="C159" s="319"/>
      <c r="D159" s="319"/>
      <c r="E159" s="319"/>
      <c r="F159" s="245"/>
      <c r="G159" s="245"/>
    </row>
    <row r="160" spans="2:15">
      <c r="B160" s="320" t="s">
        <v>130</v>
      </c>
      <c r="C160" s="318"/>
      <c r="D160" s="320" t="s">
        <v>146</v>
      </c>
      <c r="E160" s="318"/>
    </row>
    <row r="161" spans="2:5">
      <c r="B161" s="320" t="s">
        <v>138</v>
      </c>
      <c r="C161" s="318"/>
      <c r="D161" s="320" t="s">
        <v>139</v>
      </c>
      <c r="E161" s="318"/>
    </row>
    <row r="162" spans="2:5">
      <c r="B162" s="316" t="s">
        <v>147</v>
      </c>
      <c r="C162" s="317"/>
      <c r="D162" s="318">
        <v>1.21</v>
      </c>
      <c r="E162" s="318"/>
    </row>
    <row r="163" spans="2:5">
      <c r="B163" s="316" t="s">
        <v>148</v>
      </c>
      <c r="C163" s="317"/>
      <c r="D163" s="318">
        <v>1.24</v>
      </c>
      <c r="E163" s="318"/>
    </row>
    <row r="164" spans="2:5">
      <c r="B164" s="316" t="s">
        <v>144</v>
      </c>
      <c r="C164" s="317"/>
      <c r="D164" s="318">
        <v>1.93</v>
      </c>
      <c r="E164" s="318"/>
    </row>
    <row r="165" spans="2:5">
      <c r="B165" s="316" t="s">
        <v>149</v>
      </c>
      <c r="C165" s="317"/>
      <c r="D165" s="318">
        <v>1.98</v>
      </c>
      <c r="E165" s="318"/>
    </row>
    <row r="166" spans="2:5">
      <c r="B166" s="316" t="s">
        <v>150</v>
      </c>
      <c r="C166" s="317"/>
      <c r="D166" s="318">
        <v>3.07</v>
      </c>
      <c r="E166" s="318"/>
    </row>
    <row r="167" spans="2:5">
      <c r="B167" s="316" t="s">
        <v>151</v>
      </c>
      <c r="C167" s="317"/>
      <c r="D167" s="318">
        <v>3.14</v>
      </c>
      <c r="E167" s="318"/>
    </row>
    <row r="168" spans="2:5">
      <c r="B168" s="316" t="s">
        <v>152</v>
      </c>
      <c r="C168" s="317"/>
      <c r="D168" s="318">
        <v>4.8899999999999997</v>
      </c>
      <c r="E168" s="318"/>
    </row>
    <row r="169" spans="2:5">
      <c r="B169" s="316" t="s">
        <v>153</v>
      </c>
      <c r="C169" s="317"/>
      <c r="D169" s="318">
        <v>4.99</v>
      </c>
      <c r="E169" s="318"/>
    </row>
    <row r="170" spans="2:5">
      <c r="B170" s="316" t="s">
        <v>154</v>
      </c>
      <c r="C170" s="317"/>
      <c r="D170" s="318">
        <v>7.77</v>
      </c>
      <c r="E170" s="318"/>
    </row>
    <row r="171" spans="2:5">
      <c r="B171" s="316" t="s">
        <v>155</v>
      </c>
      <c r="C171" s="317"/>
      <c r="D171" s="318">
        <v>7.95</v>
      </c>
      <c r="E171" s="318"/>
    </row>
    <row r="173" spans="2:5">
      <c r="B173" s="315" t="s">
        <v>156</v>
      </c>
      <c r="C173" s="315"/>
      <c r="D173" s="315"/>
      <c r="E173" s="315"/>
    </row>
    <row r="174" spans="2:5">
      <c r="B174" s="315"/>
      <c r="C174" s="315"/>
      <c r="D174" s="315"/>
      <c r="E174" s="315"/>
    </row>
    <row r="175" spans="2:5">
      <c r="B175" s="315"/>
      <c r="C175" s="315"/>
      <c r="D175" s="315"/>
      <c r="E175" s="315"/>
    </row>
    <row r="176" spans="2:5">
      <c r="B176" s="315"/>
      <c r="C176" s="315"/>
      <c r="D176" s="315"/>
      <c r="E176" s="315"/>
    </row>
  </sheetData>
  <mergeCells count="108">
    <mergeCell ref="B7:L7"/>
    <mergeCell ref="B9:L9"/>
    <mergeCell ref="B32:L32"/>
    <mergeCell ref="B41:L41"/>
    <mergeCell ref="B45:L45"/>
    <mergeCell ref="B54:L54"/>
    <mergeCell ref="B2:B4"/>
    <mergeCell ref="C2:L2"/>
    <mergeCell ref="C3:L4"/>
    <mergeCell ref="C5:G5"/>
    <mergeCell ref="H5:L5"/>
    <mergeCell ref="D6:F6"/>
    <mergeCell ref="I6:K6"/>
    <mergeCell ref="B92:L93"/>
    <mergeCell ref="H94:L94"/>
    <mergeCell ref="B95:G96"/>
    <mergeCell ref="H95:L95"/>
    <mergeCell ref="H96:L96"/>
    <mergeCell ref="B97:D97"/>
    <mergeCell ref="E97:G97"/>
    <mergeCell ref="I97:J97"/>
    <mergeCell ref="B76:L76"/>
    <mergeCell ref="B83:L83"/>
    <mergeCell ref="B86:F86"/>
    <mergeCell ref="H86:K86"/>
    <mergeCell ref="B89:B91"/>
    <mergeCell ref="C89:L89"/>
    <mergeCell ref="C90:L90"/>
    <mergeCell ref="B101:K101"/>
    <mergeCell ref="B102:G102"/>
    <mergeCell ref="H102:J102"/>
    <mergeCell ref="B103:K103"/>
    <mergeCell ref="B105:G105"/>
    <mergeCell ref="H105:L105"/>
    <mergeCell ref="B98:G99"/>
    <mergeCell ref="H98:L98"/>
    <mergeCell ref="H99:L99"/>
    <mergeCell ref="B100:D100"/>
    <mergeCell ref="E100:G100"/>
    <mergeCell ref="I100:J100"/>
    <mergeCell ref="B112:L112"/>
    <mergeCell ref="B113:L113"/>
    <mergeCell ref="B114:L114"/>
    <mergeCell ref="B115:L115"/>
    <mergeCell ref="C118:L118"/>
    <mergeCell ref="B119:L119"/>
    <mergeCell ref="B107:G107"/>
    <mergeCell ref="H107:L107"/>
    <mergeCell ref="B108:L108"/>
    <mergeCell ref="B109:L109"/>
    <mergeCell ref="B111:G111"/>
    <mergeCell ref="H111:L111"/>
    <mergeCell ref="B145:F145"/>
    <mergeCell ref="H145:K145"/>
    <mergeCell ref="C148:M148"/>
    <mergeCell ref="G149:M152"/>
    <mergeCell ref="C150:E150"/>
    <mergeCell ref="C151:E151"/>
    <mergeCell ref="C152:E152"/>
    <mergeCell ref="D120:F120"/>
    <mergeCell ref="I120:K120"/>
    <mergeCell ref="B131:F131"/>
    <mergeCell ref="H131:K131"/>
    <mergeCell ref="B133:L133"/>
    <mergeCell ref="D134:F134"/>
    <mergeCell ref="I134:K134"/>
    <mergeCell ref="C156:D156"/>
    <mergeCell ref="F156:G156"/>
    <mergeCell ref="H156:I156"/>
    <mergeCell ref="K156:L156"/>
    <mergeCell ref="C157:D157"/>
    <mergeCell ref="F157:G157"/>
    <mergeCell ref="H157:I157"/>
    <mergeCell ref="K157:L157"/>
    <mergeCell ref="C154:D154"/>
    <mergeCell ref="F154:G154"/>
    <mergeCell ref="H154:I154"/>
    <mergeCell ref="K154:L154"/>
    <mergeCell ref="C155:D155"/>
    <mergeCell ref="F155:G155"/>
    <mergeCell ref="H155:I155"/>
    <mergeCell ref="K155:L155"/>
    <mergeCell ref="B163:C163"/>
    <mergeCell ref="D163:E163"/>
    <mergeCell ref="B164:C164"/>
    <mergeCell ref="D164:E164"/>
    <mergeCell ref="B165:C165"/>
    <mergeCell ref="D165:E165"/>
    <mergeCell ref="B159:E159"/>
    <mergeCell ref="B160:C160"/>
    <mergeCell ref="D160:E160"/>
    <mergeCell ref="B161:C161"/>
    <mergeCell ref="D161:E161"/>
    <mergeCell ref="B162:C162"/>
    <mergeCell ref="D162:E162"/>
    <mergeCell ref="B173:E176"/>
    <mergeCell ref="B169:C169"/>
    <mergeCell ref="D169:E169"/>
    <mergeCell ref="B170:C170"/>
    <mergeCell ref="D170:E170"/>
    <mergeCell ref="B171:C171"/>
    <mergeCell ref="D171:E171"/>
    <mergeCell ref="B166:C166"/>
    <mergeCell ref="D166:E166"/>
    <mergeCell ref="B167:C167"/>
    <mergeCell ref="D167:E167"/>
    <mergeCell ref="B168:C168"/>
    <mergeCell ref="D168:E168"/>
  </mergeCells>
  <conditionalFormatting sqref="B115:L115">
    <cfRule type="cellIs" dxfId="67" priority="2" stopIfTrue="1" operator="equal">
      <formula>"The output current is within the panel's limitations."</formula>
    </cfRule>
  </conditionalFormatting>
  <conditionalFormatting sqref="B112:L112">
    <cfRule type="cellIs" dxfId="66" priority="3" stopIfTrue="1" operator="equal">
      <formula>"Circuit#1 current is within the limitations of the circuit."</formula>
    </cfRule>
  </conditionalFormatting>
  <conditionalFormatting sqref="B113:L113">
    <cfRule type="cellIs" dxfId="65" priority="4" stopIfTrue="1" operator="equal">
      <formula>"Circuit#2 current is within the limitations of the circuit."</formula>
    </cfRule>
  </conditionalFormatting>
  <conditionalFormatting sqref="B108:L108">
    <cfRule type="cellIs" dxfId="64" priority="5" stopIfTrue="1" operator="equal">
      <formula>"The batteries can be charged by the 5700 Charger."</formula>
    </cfRule>
  </conditionalFormatting>
  <conditionalFormatting sqref="B109:L109">
    <cfRule type="cellIs" dxfId="63" priority="6" stopIfTrue="1" operator="equal">
      <formula>"The batteries can be housed in the 5700 Cabinet."</formula>
    </cfRule>
  </conditionalFormatting>
  <conditionalFormatting sqref="K156:K157">
    <cfRule type="cellIs" dxfId="62" priority="1" stopIfTrue="1" operator="lessThan">
      <formula>$C$151</formula>
    </cfRule>
  </conditionalFormatting>
  <dataValidations count="4">
    <dataValidation type="list" operator="greaterThan" allowBlank="1" showInputMessage="1" showErrorMessage="1" sqref="H102:J102" xr:uid="{00000000-0002-0000-0000-000000000000}">
      <formula1>"01.фев,01.мар,01.апр,01.май,01.июн"</formula1>
    </dataValidation>
    <dataValidation type="list" allowBlank="1" showInputMessage="1" showErrorMessage="1" sqref="E156:E157" xr:uid="{00000000-0002-0000-0000-000001000000}">
      <formula1>"#10 Solid, #10 Stranded, #12 Solid, #12 Stranded, #14 Solid, #14 Stranded, #16 Solid, #16 Stranded, #18 Solid, #18 Stranded"</formula1>
    </dataValidation>
    <dataValidation type="list" allowBlank="1" showInputMessage="1" showErrorMessage="1" sqref="H99:L99" xr:uid="{00000000-0002-0000-0000-000002000000}">
      <formula1>$AA$3:$AA$13</formula1>
    </dataValidation>
    <dataValidation type="list" allowBlank="1" showInputMessage="1" showErrorMessage="1" sqref="H96:L96" xr:uid="{00000000-0002-0000-0000-000003000000}">
      <formula1>$AD$3:$AD$9</formula1>
    </dataValidation>
  </dataValidations>
  <pageMargins left="0.75" right="0.75" top="0.5" bottom="1" header="0.5" footer="0.5"/>
  <pageSetup scale="89" fitToHeight="0" orientation="portrait" r:id="rId1"/>
  <headerFooter alignWithMargins="0">
    <oddFooter>&amp;CPage &amp;P&amp;R&amp;D</oddFooter>
  </headerFooter>
  <rowBreaks count="2" manualBreakCount="2">
    <brk id="44" min="1" max="11" man="1"/>
    <brk id="117" min="1" max="11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E155"/>
  <sheetViews>
    <sheetView showGridLines="0" zoomScaleNormal="100" workbookViewId="0" xr3:uid="{958C4451-9541-5A59-BF78-D2F731DF1C81}">
      <selection activeCell="AD5" sqref="AD5"/>
    </sheetView>
  </sheetViews>
  <sheetFormatPr defaultRowHeight="12.75"/>
  <cols>
    <col min="1" max="1" width="2.7109375" customWidth="1"/>
    <col min="2" max="2" width="23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11.140625" customWidth="1"/>
    <col min="14" max="14" width="14.140625" customWidth="1"/>
    <col min="15" max="15" width="11.85546875" customWidth="1"/>
    <col min="27" max="27" width="10.140625" customWidth="1"/>
  </cols>
  <sheetData>
    <row r="1" spans="1:31" ht="10.5" customHeight="1">
      <c r="A1" s="1"/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0</v>
      </c>
      <c r="D2" s="613"/>
      <c r="E2" s="613"/>
      <c r="F2" s="613"/>
      <c r="G2" s="613"/>
      <c r="H2" s="613"/>
      <c r="I2" s="613"/>
      <c r="J2" s="613"/>
      <c r="K2" s="613"/>
      <c r="L2" s="614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11"/>
      <c r="B7" s="606" t="s">
        <v>16</v>
      </c>
      <c r="C7" s="607"/>
      <c r="D7" s="607"/>
      <c r="E7" s="607"/>
      <c r="F7" s="607"/>
      <c r="G7" s="607"/>
      <c r="H7" s="607"/>
      <c r="I7" s="607"/>
      <c r="J7" s="607"/>
      <c r="K7" s="607"/>
      <c r="L7" s="608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11"/>
      <c r="B8" s="12" t="s">
        <v>19</v>
      </c>
      <c r="C8" s="13">
        <v>1</v>
      </c>
      <c r="D8" s="14" t="s">
        <v>20</v>
      </c>
      <c r="E8" s="15">
        <v>0.16500000000000001</v>
      </c>
      <c r="F8" s="14" t="s">
        <v>21</v>
      </c>
      <c r="G8" s="16">
        <f>IF(C8&gt;0,PRODUCT(C8,E8),"")</f>
        <v>0.16500000000000001</v>
      </c>
      <c r="H8" s="13">
        <f>C8</f>
        <v>1</v>
      </c>
      <c r="I8" s="14" t="s">
        <v>20</v>
      </c>
      <c r="J8" s="15">
        <v>0.31</v>
      </c>
      <c r="K8" s="14" t="s">
        <v>21</v>
      </c>
      <c r="L8" s="16">
        <f>IF(H8&gt;0,PRODUCT(H8,J8),"")</f>
        <v>0.31</v>
      </c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11"/>
      <c r="B9" s="606" t="s">
        <v>24</v>
      </c>
      <c r="C9" s="607"/>
      <c r="D9" s="607"/>
      <c r="E9" s="607"/>
      <c r="F9" s="607"/>
      <c r="G9" s="607"/>
      <c r="H9" s="607"/>
      <c r="I9" s="607"/>
      <c r="J9" s="607"/>
      <c r="K9" s="607"/>
      <c r="L9" s="608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1"/>
      <c r="B10" s="12" t="s">
        <v>157</v>
      </c>
      <c r="C10" s="13">
        <v>0</v>
      </c>
      <c r="D10" s="14" t="s">
        <v>20</v>
      </c>
      <c r="E10" s="15">
        <v>2.9999999999999997E-4</v>
      </c>
      <c r="F10" s="14" t="s">
        <v>21</v>
      </c>
      <c r="G10" s="16" t="str">
        <f t="shared" ref="G10:G21" si="0">IF(C10&gt;0,PRODUCT(C10,E10),"")</f>
        <v/>
      </c>
      <c r="H10" s="13">
        <f t="shared" ref="H10:H21" si="1">C10</f>
        <v>0</v>
      </c>
      <c r="I10" s="14" t="s">
        <v>20</v>
      </c>
      <c r="J10" s="15">
        <v>2.9999999999999997E-4</v>
      </c>
      <c r="K10" s="14" t="s">
        <v>21</v>
      </c>
      <c r="L10" s="16" t="str">
        <f t="shared" ref="L10:L21" si="2">IF(H10&gt;0,PRODUCT(H10,J10),"")</f>
        <v/>
      </c>
      <c r="AA10" t="s">
        <v>28</v>
      </c>
      <c r="AB10">
        <v>1</v>
      </c>
    </row>
    <row r="11" spans="1:31" s="6" customFormat="1" ht="12" customHeight="1">
      <c r="A11" s="11"/>
      <c r="B11" s="12" t="s">
        <v>158</v>
      </c>
      <c r="C11" s="13">
        <v>0</v>
      </c>
      <c r="D11" s="14" t="s">
        <v>20</v>
      </c>
      <c r="E11" s="15">
        <v>2.9999999999999997E-4</v>
      </c>
      <c r="F11" s="14" t="s">
        <v>21</v>
      </c>
      <c r="G11" s="16" t="str">
        <f t="shared" si="0"/>
        <v/>
      </c>
      <c r="H11" s="13">
        <f t="shared" si="1"/>
        <v>0</v>
      </c>
      <c r="I11" s="14" t="s">
        <v>20</v>
      </c>
      <c r="J11" s="15">
        <v>2.9999999999999997E-4</v>
      </c>
      <c r="K11" s="14" t="s">
        <v>21</v>
      </c>
      <c r="L11" s="16" t="str">
        <f t="shared" si="2"/>
        <v/>
      </c>
      <c r="AA11" s="6" t="s">
        <v>30</v>
      </c>
      <c r="AB11" s="6">
        <v>1.5</v>
      </c>
    </row>
    <row r="12" spans="1:31" s="6" customFormat="1" ht="12" customHeight="1">
      <c r="A12" s="11"/>
      <c r="B12" s="12" t="s">
        <v>159</v>
      </c>
      <c r="C12" s="13">
        <v>0</v>
      </c>
      <c r="D12" s="14" t="s">
        <v>20</v>
      </c>
      <c r="E12" s="15">
        <v>2.9999999999999997E-4</v>
      </c>
      <c r="F12" s="14" t="s">
        <v>21</v>
      </c>
      <c r="G12" s="16" t="str">
        <f t="shared" si="0"/>
        <v/>
      </c>
      <c r="H12" s="13">
        <f t="shared" si="1"/>
        <v>0</v>
      </c>
      <c r="I12" s="14" t="s">
        <v>20</v>
      </c>
      <c r="J12" s="15">
        <v>2.9999999999999997E-4</v>
      </c>
      <c r="K12" s="14" t="s">
        <v>21</v>
      </c>
      <c r="L12" s="16" t="str">
        <f t="shared" si="2"/>
        <v/>
      </c>
      <c r="AA12" s="6" t="s">
        <v>32</v>
      </c>
      <c r="AB12" s="6">
        <v>2</v>
      </c>
    </row>
    <row r="13" spans="1:31" s="6" customFormat="1" ht="12" customHeight="1">
      <c r="A13" s="11"/>
      <c r="B13" s="12" t="s">
        <v>160</v>
      </c>
      <c r="C13" s="13">
        <v>0</v>
      </c>
      <c r="D13" s="14" t="s">
        <v>20</v>
      </c>
      <c r="E13" s="15">
        <v>2.9999999999999997E-4</v>
      </c>
      <c r="F13" s="14" t="s">
        <v>21</v>
      </c>
      <c r="G13" s="16" t="str">
        <f t="shared" si="0"/>
        <v/>
      </c>
      <c r="H13" s="13">
        <f t="shared" si="1"/>
        <v>0</v>
      </c>
      <c r="I13" s="14" t="s">
        <v>20</v>
      </c>
      <c r="J13" s="15">
        <v>2.9999999999999997E-4</v>
      </c>
      <c r="K13" s="14" t="s">
        <v>21</v>
      </c>
      <c r="L13" s="16" t="str">
        <f t="shared" si="2"/>
        <v/>
      </c>
      <c r="AA13" s="6" t="s">
        <v>34</v>
      </c>
      <c r="AB13" s="6">
        <v>3</v>
      </c>
    </row>
    <row r="14" spans="1:31" s="6" customFormat="1" ht="12" customHeight="1">
      <c r="A14" s="11"/>
      <c r="B14" s="12" t="s">
        <v>161</v>
      </c>
      <c r="C14" s="13">
        <v>0</v>
      </c>
      <c r="D14" s="14" t="s">
        <v>20</v>
      </c>
      <c r="E14" s="15">
        <v>2.9999999999999997E-4</v>
      </c>
      <c r="F14" s="14" t="s">
        <v>21</v>
      </c>
      <c r="G14" s="16" t="str">
        <f t="shared" si="0"/>
        <v/>
      </c>
      <c r="H14" s="13">
        <f t="shared" si="1"/>
        <v>0</v>
      </c>
      <c r="I14" s="14" t="s">
        <v>20</v>
      </c>
      <c r="J14" s="15">
        <v>2.9999999999999997E-4</v>
      </c>
      <c r="K14" s="14" t="s">
        <v>21</v>
      </c>
      <c r="L14" s="16" t="str">
        <f t="shared" si="2"/>
        <v/>
      </c>
      <c r="AA14" s="6" t="s">
        <v>162</v>
      </c>
      <c r="AB14" s="6">
        <v>4</v>
      </c>
    </row>
    <row r="15" spans="1:31" s="6" customFormat="1" ht="12" customHeight="1">
      <c r="A15" s="17"/>
      <c r="B15" s="18" t="s">
        <v>163</v>
      </c>
      <c r="C15" s="19">
        <v>0</v>
      </c>
      <c r="D15" s="20" t="s">
        <v>20</v>
      </c>
      <c r="E15" s="21">
        <v>2.9999999999999997E-4</v>
      </c>
      <c r="F15" s="20" t="s">
        <v>21</v>
      </c>
      <c r="G15" s="22" t="str">
        <f t="shared" si="0"/>
        <v/>
      </c>
      <c r="H15" s="19">
        <f t="shared" si="1"/>
        <v>0</v>
      </c>
      <c r="I15" s="20" t="s">
        <v>20</v>
      </c>
      <c r="J15" s="21">
        <v>2.9999999999999997E-4</v>
      </c>
      <c r="K15" s="20" t="s">
        <v>21</v>
      </c>
      <c r="L15" s="22" t="str">
        <f t="shared" si="2"/>
        <v/>
      </c>
      <c r="M15" s="23"/>
    </row>
    <row r="16" spans="1:31" s="6" customFormat="1" ht="12" customHeight="1">
      <c r="A16" s="17"/>
      <c r="B16" s="18" t="s">
        <v>164</v>
      </c>
      <c r="C16" s="19">
        <v>0</v>
      </c>
      <c r="D16" s="20" t="s">
        <v>20</v>
      </c>
      <c r="E16" s="21">
        <v>2.9999999999999997E-4</v>
      </c>
      <c r="F16" s="20" t="s">
        <v>21</v>
      </c>
      <c r="G16" s="22" t="str">
        <f t="shared" si="0"/>
        <v/>
      </c>
      <c r="H16" s="19">
        <f t="shared" si="1"/>
        <v>0</v>
      </c>
      <c r="I16" s="20" t="s">
        <v>20</v>
      </c>
      <c r="J16" s="21">
        <v>2.9999999999999997E-4</v>
      </c>
      <c r="K16" s="20" t="s">
        <v>21</v>
      </c>
      <c r="L16" s="22" t="str">
        <f t="shared" si="2"/>
        <v/>
      </c>
      <c r="M16" s="23"/>
    </row>
    <row r="17" spans="1:13" s="6" customFormat="1" ht="12" customHeight="1">
      <c r="A17" s="17"/>
      <c r="B17" s="18" t="s">
        <v>165</v>
      </c>
      <c r="C17" s="19">
        <v>0</v>
      </c>
      <c r="D17" s="20" t="s">
        <v>20</v>
      </c>
      <c r="E17" s="21">
        <v>0</v>
      </c>
      <c r="F17" s="20" t="s">
        <v>21</v>
      </c>
      <c r="G17" s="22" t="str">
        <f t="shared" si="0"/>
        <v/>
      </c>
      <c r="H17" s="19">
        <f t="shared" si="1"/>
        <v>0</v>
      </c>
      <c r="I17" s="20" t="s">
        <v>20</v>
      </c>
      <c r="J17" s="21">
        <v>0</v>
      </c>
      <c r="K17" s="20" t="s">
        <v>21</v>
      </c>
      <c r="L17" s="22" t="str">
        <f t="shared" si="2"/>
        <v/>
      </c>
      <c r="M17" s="23"/>
    </row>
    <row r="18" spans="1:13" s="6" customFormat="1" ht="12" customHeight="1">
      <c r="A18" s="17"/>
      <c r="B18" s="18" t="s">
        <v>166</v>
      </c>
      <c r="C18" s="19">
        <v>0</v>
      </c>
      <c r="D18" s="20" t="s">
        <v>20</v>
      </c>
      <c r="E18" s="21">
        <v>5.5000000000000003E-4</v>
      </c>
      <c r="F18" s="20" t="s">
        <v>21</v>
      </c>
      <c r="G18" s="22" t="str">
        <f t="shared" si="0"/>
        <v/>
      </c>
      <c r="H18" s="19">
        <f t="shared" si="1"/>
        <v>0</v>
      </c>
      <c r="I18" s="20" t="s">
        <v>20</v>
      </c>
      <c r="J18" s="21">
        <v>5.5000000000000003E-4</v>
      </c>
      <c r="K18" s="20" t="s">
        <v>21</v>
      </c>
      <c r="L18" s="22" t="str">
        <f t="shared" si="2"/>
        <v/>
      </c>
      <c r="M18" s="23"/>
    </row>
    <row r="19" spans="1:13" s="6" customFormat="1" ht="12" customHeight="1">
      <c r="A19" s="17"/>
      <c r="B19" s="18" t="s">
        <v>167</v>
      </c>
      <c r="C19" s="19">
        <v>0</v>
      </c>
      <c r="D19" s="20" t="s">
        <v>20</v>
      </c>
      <c r="E19" s="21">
        <v>5.5000000000000003E-4</v>
      </c>
      <c r="F19" s="20" t="s">
        <v>21</v>
      </c>
      <c r="G19" s="22" t="str">
        <f t="shared" si="0"/>
        <v/>
      </c>
      <c r="H19" s="19">
        <f t="shared" si="1"/>
        <v>0</v>
      </c>
      <c r="I19" s="20" t="s">
        <v>20</v>
      </c>
      <c r="J19" s="21">
        <v>5.5000000000000003E-4</v>
      </c>
      <c r="K19" s="20" t="s">
        <v>21</v>
      </c>
      <c r="L19" s="22" t="str">
        <f t="shared" si="2"/>
        <v/>
      </c>
      <c r="M19" s="23"/>
    </row>
    <row r="20" spans="1:13" s="6" customFormat="1" ht="12" customHeight="1">
      <c r="A20" s="17"/>
      <c r="B20" s="18" t="s">
        <v>168</v>
      </c>
      <c r="C20" s="19">
        <v>0</v>
      </c>
      <c r="D20" s="20" t="s">
        <v>20</v>
      </c>
      <c r="E20" s="21">
        <v>5.0000000000000001E-4</v>
      </c>
      <c r="F20" s="20" t="s">
        <v>21</v>
      </c>
      <c r="G20" s="22" t="str">
        <f t="shared" si="0"/>
        <v/>
      </c>
      <c r="H20" s="19">
        <f t="shared" si="1"/>
        <v>0</v>
      </c>
      <c r="I20" s="20" t="s">
        <v>20</v>
      </c>
      <c r="J20" s="21">
        <v>5.0000000000000001E-4</v>
      </c>
      <c r="K20" s="20" t="s">
        <v>21</v>
      </c>
      <c r="L20" s="22" t="str">
        <f t="shared" si="2"/>
        <v/>
      </c>
      <c r="M20" s="23"/>
    </row>
    <row r="21" spans="1:13" s="6" customFormat="1" ht="12" customHeight="1">
      <c r="A21" s="17"/>
      <c r="B21" s="18" t="s">
        <v>169</v>
      </c>
      <c r="C21" s="19">
        <v>0</v>
      </c>
      <c r="D21" s="20" t="s">
        <v>20</v>
      </c>
      <c r="E21" s="21">
        <v>5.0000000000000001E-4</v>
      </c>
      <c r="F21" s="20" t="s">
        <v>21</v>
      </c>
      <c r="G21" s="22" t="str">
        <f t="shared" si="0"/>
        <v/>
      </c>
      <c r="H21" s="19">
        <f t="shared" si="1"/>
        <v>0</v>
      </c>
      <c r="I21" s="20" t="s">
        <v>20</v>
      </c>
      <c r="J21" s="21">
        <v>5.0000000000000001E-4</v>
      </c>
      <c r="K21" s="20" t="s">
        <v>21</v>
      </c>
      <c r="L21" s="22" t="str">
        <f t="shared" si="2"/>
        <v/>
      </c>
      <c r="M21" s="23"/>
    </row>
    <row r="22" spans="1:13" s="6" customFormat="1" ht="12" customHeight="1">
      <c r="A22" s="17"/>
      <c r="B22" s="587" t="s">
        <v>53</v>
      </c>
      <c r="C22" s="588"/>
      <c r="D22" s="588"/>
      <c r="E22" s="588"/>
      <c r="F22" s="588"/>
      <c r="G22" s="588"/>
      <c r="H22" s="588"/>
      <c r="I22" s="588"/>
      <c r="J22" s="588"/>
      <c r="K22" s="588"/>
      <c r="L22" s="589"/>
      <c r="M22" s="23"/>
    </row>
    <row r="23" spans="1:13" s="6" customFormat="1" ht="12" customHeight="1">
      <c r="A23" s="17"/>
      <c r="B23" s="18" t="s">
        <v>170</v>
      </c>
      <c r="C23" s="19">
        <v>0</v>
      </c>
      <c r="D23" s="20" t="s">
        <v>20</v>
      </c>
      <c r="E23" s="21">
        <v>0</v>
      </c>
      <c r="F23" s="20" t="s">
        <v>21</v>
      </c>
      <c r="G23" s="22" t="str">
        <f>IF(C23&gt;0,PRODUCT(C23,E23),"")</f>
        <v/>
      </c>
      <c r="H23" s="19">
        <f>C23</f>
        <v>0</v>
      </c>
      <c r="I23" s="20" t="s">
        <v>20</v>
      </c>
      <c r="J23" s="21">
        <v>0</v>
      </c>
      <c r="K23" s="20" t="s">
        <v>21</v>
      </c>
      <c r="L23" s="22" t="str">
        <f>IF(H23&gt;0,PRODUCT(H23,J23),"")</f>
        <v/>
      </c>
      <c r="M23" s="23"/>
    </row>
    <row r="24" spans="1:13" s="6" customFormat="1" ht="12" customHeight="1">
      <c r="A24" s="17"/>
      <c r="B24" s="18" t="s">
        <v>171</v>
      </c>
      <c r="C24" s="19">
        <v>0</v>
      </c>
      <c r="D24" s="20" t="s">
        <v>20</v>
      </c>
      <c r="E24" s="21">
        <v>0</v>
      </c>
      <c r="F24" s="20" t="s">
        <v>21</v>
      </c>
      <c r="G24" s="22" t="str">
        <f>IF(C24&gt;0,PRODUCT(C24,E24),"")</f>
        <v/>
      </c>
      <c r="H24" s="19">
        <f>C24</f>
        <v>0</v>
      </c>
      <c r="I24" s="20" t="s">
        <v>20</v>
      </c>
      <c r="J24" s="21">
        <v>0</v>
      </c>
      <c r="K24" s="20" t="s">
        <v>21</v>
      </c>
      <c r="L24" s="22" t="str">
        <f>IF(H24&gt;0,PRODUCT(H24,J24),"")</f>
        <v/>
      </c>
      <c r="M24" s="23"/>
    </row>
    <row r="25" spans="1:13" s="6" customFormat="1" ht="12" customHeight="1">
      <c r="A25" s="17"/>
      <c r="B25" s="18" t="s">
        <v>172</v>
      </c>
      <c r="C25" s="19">
        <v>0</v>
      </c>
      <c r="D25" s="20" t="s">
        <v>20</v>
      </c>
      <c r="E25" s="21">
        <v>8.2000000000000001E-5</v>
      </c>
      <c r="F25" s="20" t="s">
        <v>21</v>
      </c>
      <c r="G25" s="22" t="str">
        <f>IF(C25&gt;0,PRODUCT(C25,E25),"")</f>
        <v/>
      </c>
      <c r="H25" s="19">
        <f>C25</f>
        <v>0</v>
      </c>
      <c r="I25" s="20" t="s">
        <v>20</v>
      </c>
      <c r="J25" s="21">
        <v>8.2000000000000001E-5</v>
      </c>
      <c r="K25" s="20" t="s">
        <v>21</v>
      </c>
      <c r="L25" s="22" t="str">
        <f>IF(H25&gt;0,PRODUCT(H25,J25),"")</f>
        <v/>
      </c>
      <c r="M25" s="23"/>
    </row>
    <row r="26" spans="1:13" s="6" customFormat="1" ht="12" customHeight="1">
      <c r="A26" s="17"/>
      <c r="B26" s="18" t="s">
        <v>173</v>
      </c>
      <c r="C26" s="19">
        <v>0</v>
      </c>
      <c r="D26" s="20" t="s">
        <v>20</v>
      </c>
      <c r="E26" s="21">
        <v>8.2000000000000001E-5</v>
      </c>
      <c r="F26" s="20" t="s">
        <v>21</v>
      </c>
      <c r="G26" s="22" t="str">
        <f>IF(C26&gt;0,PRODUCT(C26,E26),"")</f>
        <v/>
      </c>
      <c r="H26" s="19">
        <f>C26</f>
        <v>0</v>
      </c>
      <c r="I26" s="20" t="s">
        <v>20</v>
      </c>
      <c r="J26" s="21">
        <v>8.2000000000000001E-5</v>
      </c>
      <c r="K26" s="20" t="s">
        <v>21</v>
      </c>
      <c r="L26" s="22" t="str">
        <f>IF(H26&gt;0,PRODUCT(H26,J26),"")</f>
        <v/>
      </c>
      <c r="M26" s="23"/>
    </row>
    <row r="27" spans="1:13" s="6" customFormat="1" ht="12" customHeight="1">
      <c r="A27" s="11"/>
      <c r="B27" s="606" t="s">
        <v>62</v>
      </c>
      <c r="C27" s="607"/>
      <c r="D27" s="607"/>
      <c r="E27" s="607"/>
      <c r="F27" s="607"/>
      <c r="G27" s="607"/>
      <c r="H27" s="607"/>
      <c r="I27" s="607"/>
      <c r="J27" s="607"/>
      <c r="K27" s="607"/>
      <c r="L27" s="608"/>
      <c r="M27" s="24"/>
    </row>
    <row r="28" spans="1:13" s="6" customFormat="1" ht="12" customHeight="1">
      <c r="A28" s="11"/>
      <c r="B28" s="12" t="s">
        <v>174</v>
      </c>
      <c r="C28" s="13">
        <v>0</v>
      </c>
      <c r="D28" s="14" t="s">
        <v>20</v>
      </c>
      <c r="E28" s="15">
        <v>9.2E-5</v>
      </c>
      <c r="F28" s="14" t="s">
        <v>21</v>
      </c>
      <c r="G28" s="16" t="str">
        <f>IF(C28&gt;0,PRODUCT(C28,E28),"")</f>
        <v/>
      </c>
      <c r="H28" s="13">
        <f>C28</f>
        <v>0</v>
      </c>
      <c r="I28" s="14" t="s">
        <v>20</v>
      </c>
      <c r="J28" s="15">
        <v>9.2E-5</v>
      </c>
      <c r="K28" s="14" t="s">
        <v>21</v>
      </c>
      <c r="L28" s="16" t="str">
        <f>IF(H28&gt;0,PRODUCT(H28,J28),"")</f>
        <v/>
      </c>
      <c r="M28" s="24"/>
    </row>
    <row r="29" spans="1:13" s="6" customFormat="1" ht="12" customHeight="1">
      <c r="A29" s="11"/>
      <c r="B29" s="12" t="s">
        <v>175</v>
      </c>
      <c r="C29" s="13">
        <v>0</v>
      </c>
      <c r="D29" s="14" t="s">
        <v>20</v>
      </c>
      <c r="E29" s="15">
        <v>9.2E-5</v>
      </c>
      <c r="F29" s="14" t="s">
        <v>21</v>
      </c>
      <c r="G29" s="16" t="str">
        <f>IF(C29&gt;0,PRODUCT(C29,E29),"")</f>
        <v/>
      </c>
      <c r="H29" s="13">
        <f>C29</f>
        <v>0</v>
      </c>
      <c r="I29" s="14" t="s">
        <v>20</v>
      </c>
      <c r="J29" s="15">
        <v>9.2E-5</v>
      </c>
      <c r="K29" s="14" t="s">
        <v>21</v>
      </c>
      <c r="L29" s="16" t="str">
        <f>IF(H29&gt;0,PRODUCT(H29,J29),"")</f>
        <v/>
      </c>
      <c r="M29" s="24"/>
    </row>
    <row r="30" spans="1:13" s="6" customFormat="1" ht="12" customHeight="1">
      <c r="A30" s="11"/>
      <c r="B30" s="606" t="s">
        <v>66</v>
      </c>
      <c r="C30" s="607"/>
      <c r="D30" s="607"/>
      <c r="E30" s="607"/>
      <c r="F30" s="607"/>
      <c r="G30" s="607"/>
      <c r="H30" s="607"/>
      <c r="I30" s="607"/>
      <c r="J30" s="607"/>
      <c r="K30" s="607"/>
      <c r="L30" s="608"/>
      <c r="M30" s="24"/>
    </row>
    <row r="31" spans="1:13" s="6" customFormat="1" ht="12" customHeight="1">
      <c r="A31" s="17"/>
      <c r="B31" s="18" t="s">
        <v>176</v>
      </c>
      <c r="C31" s="19">
        <v>0</v>
      </c>
      <c r="D31" s="20" t="s">
        <v>20</v>
      </c>
      <c r="E31" s="21">
        <v>8.0000000000000002E-3</v>
      </c>
      <c r="F31" s="20" t="s">
        <v>21</v>
      </c>
      <c r="G31" s="22" t="str">
        <f>IF(C31&gt;0,PRODUCT(C31,E31),"")</f>
        <v/>
      </c>
      <c r="H31" s="19">
        <f>C31</f>
        <v>0</v>
      </c>
      <c r="I31" s="20" t="s">
        <v>20</v>
      </c>
      <c r="J31" s="21">
        <v>0.06</v>
      </c>
      <c r="K31" s="20" t="s">
        <v>21</v>
      </c>
      <c r="L31" s="22" t="str">
        <f>IF(H31&gt;0,PRODUCT(H31,J31),"")</f>
        <v/>
      </c>
      <c r="M31" s="24"/>
    </row>
    <row r="32" spans="1:13" s="6" customFormat="1" ht="12" customHeight="1">
      <c r="A32" s="17"/>
      <c r="B32" s="18" t="s">
        <v>177</v>
      </c>
      <c r="C32" s="19">
        <v>0</v>
      </c>
      <c r="D32" s="20" t="s">
        <v>20</v>
      </c>
      <c r="E32" s="21">
        <v>0.02</v>
      </c>
      <c r="F32" s="20" t="s">
        <v>21</v>
      </c>
      <c r="G32" s="22" t="str">
        <f>IF(C32&gt;0,PRODUCT(C32,E32),"")</f>
        <v/>
      </c>
      <c r="H32" s="19">
        <f>C32</f>
        <v>0</v>
      </c>
      <c r="I32" s="20" t="s">
        <v>20</v>
      </c>
      <c r="J32" s="21">
        <v>0.106</v>
      </c>
      <c r="K32" s="20" t="s">
        <v>21</v>
      </c>
      <c r="L32" s="22" t="str">
        <f>IF(H32&gt;0,PRODUCT(H32,J32),"")</f>
        <v/>
      </c>
      <c r="M32" s="24"/>
    </row>
    <row r="33" spans="1:13" s="6" customFormat="1" ht="12" customHeight="1">
      <c r="A33" s="17"/>
      <c r="B33" s="18" t="s">
        <v>178</v>
      </c>
      <c r="C33" s="19">
        <v>0</v>
      </c>
      <c r="D33" s="20" t="s">
        <v>20</v>
      </c>
      <c r="E33" s="21">
        <v>0.01</v>
      </c>
      <c r="F33" s="20" t="s">
        <v>21</v>
      </c>
      <c r="G33" s="22" t="str">
        <f>IF(C33&gt;0,PRODUCT(C33,E33),"")</f>
        <v/>
      </c>
      <c r="H33" s="19">
        <f>C33</f>
        <v>0</v>
      </c>
      <c r="I33" s="20" t="s">
        <v>20</v>
      </c>
      <c r="J33" s="21">
        <v>0.22</v>
      </c>
      <c r="K33" s="20" t="s">
        <v>21</v>
      </c>
      <c r="L33" s="22" t="str">
        <f>IF(H33&gt;0,PRODUCT(H33,J33),"")</f>
        <v/>
      </c>
      <c r="M33" s="24"/>
    </row>
    <row r="34" spans="1:13" s="6" customFormat="1" ht="12" customHeight="1">
      <c r="A34" s="17"/>
      <c r="B34" s="18" t="s">
        <v>179</v>
      </c>
      <c r="C34" s="19">
        <v>0</v>
      </c>
      <c r="D34" s="20" t="s">
        <v>20</v>
      </c>
      <c r="E34" s="21">
        <v>1E-3</v>
      </c>
      <c r="F34" s="20" t="s">
        <v>21</v>
      </c>
      <c r="G34" s="22" t="str">
        <f>IF(C34&gt;0,PRODUCT(C34,E34),"")</f>
        <v/>
      </c>
      <c r="H34" s="19">
        <f>C34</f>
        <v>0</v>
      </c>
      <c r="I34" s="20" t="s">
        <v>20</v>
      </c>
      <c r="J34" s="21">
        <v>3.2000000000000001E-2</v>
      </c>
      <c r="K34" s="20" t="s">
        <v>21</v>
      </c>
      <c r="L34" s="22" t="str">
        <f>IF(H34&gt;0,PRODUCT(H34,J34),"")</f>
        <v/>
      </c>
      <c r="M34" s="24"/>
    </row>
    <row r="35" spans="1:13" s="6" customFormat="1" ht="12" customHeight="1">
      <c r="A35" s="17"/>
      <c r="B35" s="587" t="s">
        <v>75</v>
      </c>
      <c r="C35" s="588"/>
      <c r="D35" s="588"/>
      <c r="E35" s="588"/>
      <c r="F35" s="588"/>
      <c r="G35" s="588"/>
      <c r="H35" s="588"/>
      <c r="I35" s="588"/>
      <c r="J35" s="588"/>
      <c r="K35" s="588"/>
      <c r="L35" s="589"/>
      <c r="M35" s="24"/>
    </row>
    <row r="36" spans="1:13" s="6" customFormat="1" ht="12" customHeight="1">
      <c r="A36" s="17"/>
      <c r="B36" s="25">
        <v>5860</v>
      </c>
      <c r="C36" s="19"/>
      <c r="D36" s="20" t="s">
        <v>20</v>
      </c>
      <c r="E36" s="21">
        <v>0.02</v>
      </c>
      <c r="F36" s="20" t="s">
        <v>21</v>
      </c>
      <c r="G36" s="22" t="str">
        <f>IF(C36&gt;0,PRODUCT(C36,E36),"")</f>
        <v/>
      </c>
      <c r="H36" s="19">
        <f>C36</f>
        <v>0</v>
      </c>
      <c r="I36" s="20" t="s">
        <v>20</v>
      </c>
      <c r="J36" s="21">
        <v>2.5000000000000001E-2</v>
      </c>
      <c r="K36" s="20" t="s">
        <v>21</v>
      </c>
      <c r="L36" s="22" t="str">
        <f>IF(H36&gt;0,PRODUCT(H36,J36),"")</f>
        <v/>
      </c>
      <c r="M36" s="24"/>
    </row>
    <row r="37" spans="1:13" s="6" customFormat="1" ht="12" customHeight="1">
      <c r="A37" s="17"/>
      <c r="B37" s="25" t="s">
        <v>80</v>
      </c>
      <c r="C37" s="19"/>
      <c r="D37" s="20" t="s">
        <v>20</v>
      </c>
      <c r="E37" s="21">
        <v>2.5000000000000001E-2</v>
      </c>
      <c r="F37" s="20" t="s">
        <v>21</v>
      </c>
      <c r="G37" s="22" t="str">
        <f>IF(C37&gt;0,PRODUCT(C37,E37),"")</f>
        <v/>
      </c>
      <c r="H37" s="19">
        <f>C37</f>
        <v>0</v>
      </c>
      <c r="I37" s="20" t="s">
        <v>20</v>
      </c>
      <c r="J37" s="21">
        <v>0.05</v>
      </c>
      <c r="K37" s="20" t="s">
        <v>21</v>
      </c>
      <c r="L37" s="22" t="str">
        <f>IF(H37&gt;0,PRODUCT(H37,J37),"")</f>
        <v/>
      </c>
      <c r="M37" s="24"/>
    </row>
    <row r="38" spans="1:13" s="6" customFormat="1" ht="12" customHeight="1">
      <c r="A38" s="17"/>
      <c r="B38" s="25" t="s">
        <v>79</v>
      </c>
      <c r="C38" s="19"/>
      <c r="D38" s="20" t="s">
        <v>20</v>
      </c>
      <c r="E38" s="21">
        <v>0.02</v>
      </c>
      <c r="F38" s="20" t="s">
        <v>21</v>
      </c>
      <c r="G38" s="22" t="str">
        <f>IF(C38&gt;0,PRODUCT(C38,E38),"")</f>
        <v/>
      </c>
      <c r="H38" s="19">
        <f>C38</f>
        <v>0</v>
      </c>
      <c r="I38" s="20" t="s">
        <v>20</v>
      </c>
      <c r="J38" s="21">
        <v>2.5000000000000001E-2</v>
      </c>
      <c r="K38" s="20"/>
      <c r="L38" s="22" t="str">
        <f>IF(H38&gt;0,PRODUCT(H38,J38),"")</f>
        <v/>
      </c>
      <c r="M38" s="24"/>
    </row>
    <row r="39" spans="1:13" s="6" customFormat="1" ht="12" customHeight="1">
      <c r="A39" s="17"/>
      <c r="B39" s="25" t="s">
        <v>76</v>
      </c>
      <c r="C39" s="19"/>
      <c r="D39" s="20" t="s">
        <v>20</v>
      </c>
      <c r="E39" s="21">
        <v>4.4999999999999998E-2</v>
      </c>
      <c r="F39" s="20" t="s">
        <v>21</v>
      </c>
      <c r="G39" s="22" t="str">
        <f t="shared" ref="G39:G54" si="3">IF(C39&gt;0,PRODUCT(C39,E39),"")</f>
        <v/>
      </c>
      <c r="H39" s="19">
        <f t="shared" ref="H39:H54" si="4">C39</f>
        <v>0</v>
      </c>
      <c r="I39" s="20" t="s">
        <v>20</v>
      </c>
      <c r="J39" s="21">
        <v>4.4999999999999998E-2</v>
      </c>
      <c r="K39" s="20" t="s">
        <v>21</v>
      </c>
      <c r="L39" s="22" t="str">
        <f t="shared" ref="L39:L54" si="5">IF(H39&gt;0,PRODUCT(H39,J39),"")</f>
        <v/>
      </c>
      <c r="M39" s="24"/>
    </row>
    <row r="40" spans="1:13" s="6" customFormat="1" ht="12" customHeight="1">
      <c r="A40" s="17"/>
      <c r="B40" s="25" t="s">
        <v>77</v>
      </c>
      <c r="C40" s="19"/>
      <c r="D40" s="20" t="s">
        <v>20</v>
      </c>
      <c r="E40" s="21">
        <v>0.01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22" t="str">
        <f t="shared" si="5"/>
        <v/>
      </c>
      <c r="M40" s="24"/>
    </row>
    <row r="41" spans="1:13" s="6" customFormat="1" ht="12" customHeight="1">
      <c r="A41" s="17"/>
      <c r="B41" s="25" t="s">
        <v>78</v>
      </c>
      <c r="C41" s="19"/>
      <c r="D41" s="20" t="s">
        <v>20</v>
      </c>
      <c r="E41" s="21">
        <v>0.01</v>
      </c>
      <c r="F41" s="20" t="s">
        <v>21</v>
      </c>
      <c r="G41" s="22" t="str">
        <f t="shared" ref="G41" si="6">IF(C41&gt;0,PRODUCT(C41,E41),"")</f>
        <v/>
      </c>
      <c r="H41" s="19">
        <f t="shared" ref="H41" si="7">C41</f>
        <v>0</v>
      </c>
      <c r="I41" s="20" t="s">
        <v>20</v>
      </c>
      <c r="J41" s="21">
        <v>0.01</v>
      </c>
      <c r="K41" s="20" t="s">
        <v>21</v>
      </c>
      <c r="L41" s="22" t="str">
        <f t="shared" ref="L41" si="8">IF(H41&gt;0,PRODUCT(H41,J41),"")</f>
        <v/>
      </c>
      <c r="M41" s="24"/>
    </row>
    <row r="42" spans="1:13" s="6" customFormat="1" ht="12" customHeight="1">
      <c r="A42" s="17"/>
      <c r="B42" s="25" t="s">
        <v>81</v>
      </c>
      <c r="C42" s="19"/>
      <c r="D42" s="20" t="s">
        <v>20</v>
      </c>
      <c r="E42" s="21">
        <v>3.5000000000000003E-2</v>
      </c>
      <c r="F42" s="20" t="s">
        <v>21</v>
      </c>
      <c r="G42" s="22" t="str">
        <f t="shared" si="3"/>
        <v/>
      </c>
      <c r="H42" s="19">
        <f t="shared" si="4"/>
        <v>0</v>
      </c>
      <c r="I42" s="20" t="s">
        <v>20</v>
      </c>
      <c r="J42" s="21">
        <v>0.14499999999999999</v>
      </c>
      <c r="K42" s="20" t="s">
        <v>21</v>
      </c>
      <c r="L42" s="22" t="str">
        <f t="shared" si="5"/>
        <v/>
      </c>
    </row>
    <row r="43" spans="1:13" s="6" customFormat="1" ht="12" customHeight="1">
      <c r="A43" s="17"/>
      <c r="B43" s="25" t="s">
        <v>82</v>
      </c>
      <c r="C43" s="19"/>
      <c r="D43" s="20" t="s">
        <v>20</v>
      </c>
      <c r="E43" s="21">
        <v>3.5000000000000003E-2</v>
      </c>
      <c r="F43" s="20" t="s">
        <v>21</v>
      </c>
      <c r="G43" s="22" t="str">
        <f t="shared" si="3"/>
        <v/>
      </c>
      <c r="H43" s="19">
        <f t="shared" si="4"/>
        <v>0</v>
      </c>
      <c r="I43" s="20" t="s">
        <v>20</v>
      </c>
      <c r="J43" s="21">
        <v>0.14499999999999999</v>
      </c>
      <c r="K43" s="20" t="s">
        <v>21</v>
      </c>
      <c r="L43" s="22" t="str">
        <f t="shared" si="5"/>
        <v/>
      </c>
    </row>
    <row r="44" spans="1:13" s="6" customFormat="1" ht="12" customHeight="1">
      <c r="A44" s="17"/>
      <c r="B44" s="25" t="s">
        <v>83</v>
      </c>
      <c r="C44" s="19"/>
      <c r="D44" s="20" t="s">
        <v>20</v>
      </c>
      <c r="E44" s="21">
        <v>3.5000000000000003E-2</v>
      </c>
      <c r="F44" s="20" t="s">
        <v>21</v>
      </c>
      <c r="G44" s="22" t="str">
        <f t="shared" si="3"/>
        <v/>
      </c>
      <c r="H44" s="19">
        <f t="shared" si="4"/>
        <v>0</v>
      </c>
      <c r="I44" s="20" t="s">
        <v>20</v>
      </c>
      <c r="J44" s="21">
        <v>0.2</v>
      </c>
      <c r="K44" s="20" t="s">
        <v>21</v>
      </c>
      <c r="L44" s="22" t="str">
        <f t="shared" si="5"/>
        <v/>
      </c>
    </row>
    <row r="45" spans="1:13" s="6" customFormat="1" ht="12" customHeight="1">
      <c r="A45" s="17"/>
      <c r="B45" s="25" t="s">
        <v>84</v>
      </c>
      <c r="C45" s="19"/>
      <c r="D45" s="20" t="s">
        <v>20</v>
      </c>
      <c r="E45" s="21">
        <v>0</v>
      </c>
      <c r="F45" s="20" t="s">
        <v>21</v>
      </c>
      <c r="G45" s="22" t="str">
        <f t="shared" si="3"/>
        <v/>
      </c>
      <c r="H45" s="19">
        <f t="shared" si="4"/>
        <v>0</v>
      </c>
      <c r="I45" s="20" t="s">
        <v>20</v>
      </c>
      <c r="J45" s="21">
        <v>0.22</v>
      </c>
      <c r="K45" s="20" t="s">
        <v>21</v>
      </c>
      <c r="L45" s="22" t="str">
        <f t="shared" si="5"/>
        <v/>
      </c>
    </row>
    <row r="46" spans="1:13" s="23" customFormat="1" ht="12" customHeight="1">
      <c r="A46" s="17"/>
      <c r="B46" s="25" t="s">
        <v>85</v>
      </c>
      <c r="C46" s="19">
        <v>0</v>
      </c>
      <c r="D46" s="20" t="s">
        <v>20</v>
      </c>
      <c r="E46" s="21">
        <v>9.2999999999999999E-2</v>
      </c>
      <c r="F46" s="20" t="s">
        <v>21</v>
      </c>
      <c r="G46" s="22" t="str">
        <f t="shared" si="3"/>
        <v/>
      </c>
      <c r="H46" s="19">
        <f t="shared" si="4"/>
        <v>0</v>
      </c>
      <c r="I46" s="20" t="s">
        <v>20</v>
      </c>
      <c r="J46" s="21">
        <v>0.13600000000000001</v>
      </c>
      <c r="K46" s="20" t="s">
        <v>21</v>
      </c>
      <c r="L46" s="22" t="str">
        <f t="shared" si="5"/>
        <v/>
      </c>
    </row>
    <row r="47" spans="1:13" s="23" customFormat="1" ht="12" customHeight="1">
      <c r="A47" s="17"/>
      <c r="B47" s="25" t="s">
        <v>86</v>
      </c>
      <c r="C47" s="19">
        <v>0</v>
      </c>
      <c r="D47" s="20" t="s">
        <v>20</v>
      </c>
      <c r="E47" s="21">
        <v>9.8000000000000004E-2</v>
      </c>
      <c r="F47" s="20" t="s">
        <v>21</v>
      </c>
      <c r="G47" s="22" t="str">
        <f t="shared" si="3"/>
        <v/>
      </c>
      <c r="H47" s="19">
        <f t="shared" si="4"/>
        <v>0</v>
      </c>
      <c r="I47" s="20" t="s">
        <v>20</v>
      </c>
      <c r="J47" s="21">
        <v>0.155</v>
      </c>
      <c r="K47" s="20" t="s">
        <v>21</v>
      </c>
      <c r="L47" s="22" t="str">
        <f t="shared" si="5"/>
        <v/>
      </c>
    </row>
    <row r="48" spans="1:13" s="6" customFormat="1" ht="12" customHeight="1">
      <c r="A48" s="17"/>
      <c r="B48" s="18" t="s">
        <v>87</v>
      </c>
      <c r="C48" s="19">
        <v>0</v>
      </c>
      <c r="D48" s="20" t="s">
        <v>20</v>
      </c>
      <c r="E48" s="21">
        <v>5.5E-2</v>
      </c>
      <c r="F48" s="20" t="s">
        <v>21</v>
      </c>
      <c r="G48" s="22" t="str">
        <f>IF(C48&gt;0,PRODUCT(C48,E48),"")</f>
        <v/>
      </c>
      <c r="H48" s="19">
        <f>C48</f>
        <v>0</v>
      </c>
      <c r="I48" s="20" t="s">
        <v>20</v>
      </c>
      <c r="J48" s="21">
        <v>0.1</v>
      </c>
      <c r="K48" s="20" t="s">
        <v>21</v>
      </c>
      <c r="L48" s="22" t="str">
        <f>IF(H48&gt;0,PRODUCT(H48,J48),"")</f>
        <v/>
      </c>
    </row>
    <row r="49" spans="1:13" s="6" customFormat="1" ht="12" customHeight="1">
      <c r="A49" s="17"/>
      <c r="B49" s="18" t="s">
        <v>88</v>
      </c>
      <c r="C49" s="19">
        <v>0</v>
      </c>
      <c r="D49" s="20" t="s">
        <v>20</v>
      </c>
      <c r="E49" s="21">
        <v>5.5E-2</v>
      </c>
      <c r="F49" s="20" t="s">
        <v>21</v>
      </c>
      <c r="G49" s="22" t="str">
        <f>IF(C49&gt;0,PRODUCT(C49,E49),"")</f>
        <v/>
      </c>
      <c r="H49" s="19">
        <f>C49</f>
        <v>0</v>
      </c>
      <c r="I49" s="20" t="s">
        <v>20</v>
      </c>
      <c r="J49" s="21">
        <v>0.1</v>
      </c>
      <c r="K49" s="20" t="s">
        <v>21</v>
      </c>
      <c r="L49" s="22" t="str">
        <f>IF(H49&gt;0,PRODUCT(H49,J49),"")</f>
        <v/>
      </c>
    </row>
    <row r="50" spans="1:13" s="6" customFormat="1" ht="12" customHeight="1">
      <c r="A50" s="17"/>
      <c r="B50" s="25" t="s">
        <v>91</v>
      </c>
      <c r="C50" s="19">
        <v>0</v>
      </c>
      <c r="D50" s="20" t="s">
        <v>20</v>
      </c>
      <c r="E50" s="21">
        <v>2.1000000000000001E-2</v>
      </c>
      <c r="F50" s="20" t="s">
        <v>21</v>
      </c>
      <c r="G50" s="22" t="str">
        <f t="shared" si="3"/>
        <v/>
      </c>
      <c r="H50" s="19">
        <f t="shared" si="4"/>
        <v>0</v>
      </c>
      <c r="I50" s="20" t="s">
        <v>20</v>
      </c>
      <c r="J50" s="21">
        <v>2.1000000000000001E-2</v>
      </c>
      <c r="K50" s="20" t="s">
        <v>21</v>
      </c>
      <c r="L50" s="22" t="str">
        <f t="shared" si="5"/>
        <v/>
      </c>
      <c r="M50" s="24"/>
    </row>
    <row r="51" spans="1:13" s="6" customFormat="1" ht="12" customHeight="1">
      <c r="A51" s="17"/>
      <c r="B51" s="25" t="s">
        <v>92</v>
      </c>
      <c r="C51" s="19">
        <v>0</v>
      </c>
      <c r="D51" s="20" t="s">
        <v>20</v>
      </c>
      <c r="E51" s="21">
        <v>2.1000000000000001E-2</v>
      </c>
      <c r="F51" s="20" t="s">
        <v>21</v>
      </c>
      <c r="G51" s="22" t="str">
        <f t="shared" si="3"/>
        <v/>
      </c>
      <c r="H51" s="19">
        <f t="shared" si="4"/>
        <v>0</v>
      </c>
      <c r="I51" s="20" t="s">
        <v>20</v>
      </c>
      <c r="J51" s="21">
        <v>2.1000000000000001E-2</v>
      </c>
      <c r="K51" s="20" t="s">
        <v>21</v>
      </c>
      <c r="L51" s="22" t="str">
        <f t="shared" si="5"/>
        <v/>
      </c>
      <c r="M51" s="24"/>
    </row>
    <row r="52" spans="1:13" s="6" customFormat="1" ht="12" customHeight="1">
      <c r="A52" s="17"/>
      <c r="B52" s="25" t="s">
        <v>93</v>
      </c>
      <c r="C52" s="19">
        <v>0</v>
      </c>
      <c r="D52" s="20" t="s">
        <v>20</v>
      </c>
      <c r="E52" s="21">
        <v>7.9000000000000001E-2</v>
      </c>
      <c r="F52" s="20" t="s">
        <v>21</v>
      </c>
      <c r="G52" s="22" t="str">
        <f t="shared" si="3"/>
        <v/>
      </c>
      <c r="H52" s="19">
        <f t="shared" si="4"/>
        <v>0</v>
      </c>
      <c r="I52" s="20" t="s">
        <v>20</v>
      </c>
      <c r="J52" s="21">
        <v>7.9000000000000001E-2</v>
      </c>
      <c r="K52" s="20" t="s">
        <v>21</v>
      </c>
      <c r="L52" s="22" t="str">
        <f t="shared" si="5"/>
        <v/>
      </c>
      <c r="M52" s="24"/>
    </row>
    <row r="53" spans="1:13" s="6" customFormat="1" ht="12" customHeight="1">
      <c r="A53" s="17"/>
      <c r="B53" s="25" t="s">
        <v>94</v>
      </c>
      <c r="C53" s="19">
        <v>0</v>
      </c>
      <c r="D53" s="20" t="s">
        <v>20</v>
      </c>
      <c r="E53" s="21">
        <v>5.2999999999999999E-2</v>
      </c>
      <c r="F53" s="20" t="s">
        <v>21</v>
      </c>
      <c r="G53" s="22" t="str">
        <f t="shared" si="3"/>
        <v/>
      </c>
      <c r="H53" s="19">
        <f t="shared" si="4"/>
        <v>0</v>
      </c>
      <c r="I53" s="20" t="s">
        <v>20</v>
      </c>
      <c r="J53" s="21">
        <v>5.2999999999999999E-2</v>
      </c>
      <c r="K53" s="20" t="s">
        <v>21</v>
      </c>
      <c r="L53" s="22" t="str">
        <f t="shared" si="5"/>
        <v/>
      </c>
      <c r="M53" s="24"/>
    </row>
    <row r="54" spans="1:13" s="6" customFormat="1" ht="12" customHeight="1">
      <c r="A54" s="17"/>
      <c r="B54" s="26" t="s">
        <v>95</v>
      </c>
      <c r="C54" s="27">
        <v>0</v>
      </c>
      <c r="D54" s="28" t="s">
        <v>20</v>
      </c>
      <c r="E54" s="29">
        <v>0.12</v>
      </c>
      <c r="F54" s="28" t="s">
        <v>21</v>
      </c>
      <c r="G54" s="30" t="str">
        <f t="shared" si="3"/>
        <v/>
      </c>
      <c r="H54" s="19">
        <f t="shared" si="4"/>
        <v>0</v>
      </c>
      <c r="I54" s="20" t="s">
        <v>20</v>
      </c>
      <c r="J54" s="21">
        <v>0.23</v>
      </c>
      <c r="K54" s="20" t="s">
        <v>21</v>
      </c>
      <c r="L54" s="22" t="str">
        <f t="shared" si="5"/>
        <v/>
      </c>
    </row>
    <row r="55" spans="1:13" s="23" customFormat="1" ht="12" customHeight="1">
      <c r="A55" s="17"/>
      <c r="B55" s="587" t="s">
        <v>96</v>
      </c>
      <c r="C55" s="588"/>
      <c r="D55" s="588"/>
      <c r="E55" s="588"/>
      <c r="F55" s="588"/>
      <c r="G55" s="588"/>
      <c r="H55" s="588"/>
      <c r="I55" s="588"/>
      <c r="J55" s="588"/>
      <c r="K55" s="588"/>
      <c r="L55" s="589"/>
    </row>
    <row r="56" spans="1:13" s="23" customFormat="1" ht="12" customHeight="1">
      <c r="A56" s="17"/>
      <c r="B56" s="18" t="s">
        <v>97</v>
      </c>
      <c r="C56" s="19">
        <v>0</v>
      </c>
      <c r="D56" s="20" t="s">
        <v>20</v>
      </c>
      <c r="E56" s="21">
        <v>0</v>
      </c>
      <c r="F56" s="20" t="s">
        <v>21</v>
      </c>
      <c r="G56" s="22" t="str">
        <f t="shared" ref="G56:G61" si="9">IF(C56&gt;0,PRODUCT(C56,E56),"")</f>
        <v/>
      </c>
      <c r="H56" s="19">
        <f t="shared" ref="H56:H61" si="10">C56</f>
        <v>0</v>
      </c>
      <c r="I56" s="20" t="s">
        <v>20</v>
      </c>
      <c r="J56" s="21">
        <v>0</v>
      </c>
      <c r="K56" s="20" t="s">
        <v>21</v>
      </c>
      <c r="L56" s="22" t="str">
        <f t="shared" ref="L56:L61" si="11">IF(H56&gt;0,PRODUCT(H56,J56),"")</f>
        <v/>
      </c>
    </row>
    <row r="57" spans="1:13" s="23" customFormat="1" ht="12" customHeight="1">
      <c r="A57" s="17"/>
      <c r="B57" s="26" t="s">
        <v>98</v>
      </c>
      <c r="C57" s="27">
        <v>0</v>
      </c>
      <c r="D57" s="28" t="s">
        <v>20</v>
      </c>
      <c r="E57" s="29">
        <v>0</v>
      </c>
      <c r="F57" s="28" t="s">
        <v>21</v>
      </c>
      <c r="G57" s="30" t="str">
        <f t="shared" si="9"/>
        <v/>
      </c>
      <c r="H57" s="19">
        <f t="shared" si="10"/>
        <v>0</v>
      </c>
      <c r="I57" s="20" t="s">
        <v>20</v>
      </c>
      <c r="J57" s="21">
        <v>0</v>
      </c>
      <c r="K57" s="20" t="s">
        <v>21</v>
      </c>
      <c r="L57" s="22" t="str">
        <f t="shared" si="11"/>
        <v/>
      </c>
    </row>
    <row r="58" spans="1:13" s="23" customFormat="1" ht="12" customHeight="1">
      <c r="A58" s="17"/>
      <c r="B58" s="26" t="s">
        <v>99</v>
      </c>
      <c r="C58" s="19">
        <v>0</v>
      </c>
      <c r="D58" s="20" t="s">
        <v>20</v>
      </c>
      <c r="E58" s="21">
        <v>0</v>
      </c>
      <c r="F58" s="20" t="s">
        <v>21</v>
      </c>
      <c r="G58" s="22" t="str">
        <f t="shared" si="9"/>
        <v/>
      </c>
      <c r="H58" s="19">
        <f t="shared" si="10"/>
        <v>0</v>
      </c>
      <c r="I58" s="20" t="s">
        <v>20</v>
      </c>
      <c r="J58" s="21">
        <v>0</v>
      </c>
      <c r="K58" s="20" t="s">
        <v>21</v>
      </c>
      <c r="L58" s="22" t="str">
        <f t="shared" si="11"/>
        <v/>
      </c>
    </row>
    <row r="59" spans="1:13" s="23" customFormat="1" ht="12" customHeight="1">
      <c r="A59" s="17"/>
      <c r="B59" s="26" t="s">
        <v>100</v>
      </c>
      <c r="C59" s="19">
        <v>0</v>
      </c>
      <c r="D59" s="20" t="s">
        <v>20</v>
      </c>
      <c r="E59" s="21">
        <v>0</v>
      </c>
      <c r="F59" s="20" t="s">
        <v>21</v>
      </c>
      <c r="G59" s="22" t="str">
        <f t="shared" si="9"/>
        <v/>
      </c>
      <c r="H59" s="19">
        <f t="shared" si="10"/>
        <v>0</v>
      </c>
      <c r="I59" s="20" t="s">
        <v>20</v>
      </c>
      <c r="J59" s="21">
        <v>0</v>
      </c>
      <c r="K59" s="20" t="s">
        <v>21</v>
      </c>
      <c r="L59" s="22" t="str">
        <f t="shared" si="11"/>
        <v/>
      </c>
    </row>
    <row r="60" spans="1:13" s="23" customFormat="1" ht="12" customHeight="1">
      <c r="A60" s="17"/>
      <c r="B60" s="26" t="s">
        <v>101</v>
      </c>
      <c r="C60" s="19">
        <v>0</v>
      </c>
      <c r="D60" s="20" t="s">
        <v>20</v>
      </c>
      <c r="E60" s="21">
        <v>0</v>
      </c>
      <c r="F60" s="20" t="s">
        <v>21</v>
      </c>
      <c r="G60" s="22" t="str">
        <f t="shared" si="9"/>
        <v/>
      </c>
      <c r="H60" s="19">
        <f t="shared" si="10"/>
        <v>0</v>
      </c>
      <c r="I60" s="20" t="s">
        <v>20</v>
      </c>
      <c r="J60" s="21">
        <v>0</v>
      </c>
      <c r="K60" s="20" t="s">
        <v>21</v>
      </c>
      <c r="L60" s="22" t="str">
        <f t="shared" si="11"/>
        <v/>
      </c>
    </row>
    <row r="61" spans="1:13" s="23" customFormat="1" ht="12" customHeight="1">
      <c r="A61" s="17"/>
      <c r="B61" s="31" t="s">
        <v>102</v>
      </c>
      <c r="C61" s="32">
        <v>0</v>
      </c>
      <c r="D61" s="33" t="s">
        <v>20</v>
      </c>
      <c r="E61" s="34">
        <v>0</v>
      </c>
      <c r="F61" s="33" t="s">
        <v>21</v>
      </c>
      <c r="G61" s="35" t="str">
        <f t="shared" si="9"/>
        <v/>
      </c>
      <c r="H61" s="32">
        <f t="shared" si="10"/>
        <v>0</v>
      </c>
      <c r="I61" s="33" t="s">
        <v>20</v>
      </c>
      <c r="J61" s="34">
        <v>0</v>
      </c>
      <c r="K61" s="36" t="s">
        <v>21</v>
      </c>
      <c r="L61" s="37" t="str">
        <f t="shared" si="11"/>
        <v/>
      </c>
    </row>
    <row r="62" spans="1:13" s="23" customFormat="1" ht="12" customHeight="1">
      <c r="A62" s="17"/>
      <c r="B62" s="590" t="s">
        <v>103</v>
      </c>
      <c r="C62" s="591"/>
      <c r="D62" s="591"/>
      <c r="E62" s="591"/>
      <c r="F62" s="591"/>
      <c r="G62" s="591"/>
      <c r="H62" s="591"/>
      <c r="I62" s="591"/>
      <c r="J62" s="591"/>
      <c r="K62" s="591"/>
      <c r="L62" s="592"/>
    </row>
    <row r="63" spans="1:13" s="23" customFormat="1" ht="12" customHeight="1">
      <c r="A63" s="17"/>
      <c r="B63" s="18" t="s">
        <v>104</v>
      </c>
      <c r="C63" s="19"/>
      <c r="D63" s="20"/>
      <c r="E63" s="21">
        <f>G110</f>
        <v>0</v>
      </c>
      <c r="F63" s="20" t="s">
        <v>21</v>
      </c>
      <c r="G63" s="22" t="str">
        <f>IF(E63&gt;0,E63,"")</f>
        <v/>
      </c>
      <c r="H63" s="19"/>
      <c r="I63" s="20"/>
      <c r="J63" s="21">
        <f>L110</f>
        <v>0</v>
      </c>
      <c r="K63" s="20" t="s">
        <v>21</v>
      </c>
      <c r="L63" s="22" t="str">
        <f>IF(J63&gt;0,J63,"")</f>
        <v/>
      </c>
    </row>
    <row r="64" spans="1:13" s="23" customFormat="1" ht="12" customHeight="1">
      <c r="A64" s="17"/>
      <c r="B64" s="18" t="s">
        <v>105</v>
      </c>
      <c r="C64" s="27"/>
      <c r="D64" s="28"/>
      <c r="E64" s="21">
        <f>G124</f>
        <v>0</v>
      </c>
      <c r="F64" s="20" t="s">
        <v>21</v>
      </c>
      <c r="G64" s="22" t="str">
        <f>IF(E64&gt;0,E64,"")</f>
        <v/>
      </c>
      <c r="H64" s="27"/>
      <c r="I64" s="28"/>
      <c r="J64" s="21">
        <f>L124</f>
        <v>0</v>
      </c>
      <c r="K64" s="20" t="s">
        <v>21</v>
      </c>
      <c r="L64" s="22" t="str">
        <f>IF(J64&gt;0,J64,"")</f>
        <v/>
      </c>
    </row>
    <row r="65" spans="1:12" s="23" customFormat="1" ht="22.5" customHeight="1">
      <c r="A65" s="17"/>
      <c r="B65" s="593" t="s">
        <v>106</v>
      </c>
      <c r="C65" s="546"/>
      <c r="D65" s="546"/>
      <c r="E65" s="546"/>
      <c r="F65" s="546"/>
      <c r="G65" s="38">
        <f>SUM(G8:G64)</f>
        <v>0.16500000000000001</v>
      </c>
      <c r="H65" s="594" t="s">
        <v>107</v>
      </c>
      <c r="I65" s="595"/>
      <c r="J65" s="595"/>
      <c r="K65" s="596"/>
      <c r="L65" s="38">
        <f>SUM(L8:L64)</f>
        <v>0.31</v>
      </c>
    </row>
    <row r="66" spans="1:12" s="6" customFormat="1">
      <c r="A66" s="4"/>
      <c r="B66" s="39"/>
      <c r="C66" s="40"/>
      <c r="D66" s="39"/>
      <c r="E66" s="41"/>
      <c r="F66" s="41"/>
      <c r="G66" s="39"/>
      <c r="H66" s="42"/>
    </row>
    <row r="67" spans="1:12">
      <c r="A67" s="1"/>
      <c r="B67" s="1"/>
      <c r="C67" s="2"/>
      <c r="D67" s="1"/>
      <c r="E67" s="1"/>
      <c r="F67" s="1"/>
      <c r="G67" s="1"/>
      <c r="H67" s="43"/>
      <c r="I67" s="44"/>
    </row>
    <row r="68" spans="1:12" ht="22.5" customHeight="1">
      <c r="A68" s="1"/>
      <c r="B68" s="597"/>
      <c r="C68" s="600" t="s">
        <v>0</v>
      </c>
      <c r="D68" s="601"/>
      <c r="E68" s="601"/>
      <c r="F68" s="601"/>
      <c r="G68" s="601"/>
      <c r="H68" s="601"/>
      <c r="I68" s="601"/>
      <c r="J68" s="601"/>
      <c r="K68" s="601"/>
      <c r="L68" s="602"/>
    </row>
    <row r="69" spans="1:12" ht="12.75" customHeight="1">
      <c r="A69" s="1"/>
      <c r="B69" s="598"/>
      <c r="C69" s="603" t="s">
        <v>108</v>
      </c>
      <c r="D69" s="604"/>
      <c r="E69" s="604"/>
      <c r="F69" s="604"/>
      <c r="G69" s="604"/>
      <c r="H69" s="604"/>
      <c r="I69" s="604"/>
      <c r="J69" s="604"/>
      <c r="K69" s="604"/>
      <c r="L69" s="605"/>
    </row>
    <row r="70" spans="1:12" ht="12.75" customHeight="1">
      <c r="A70" s="1"/>
      <c r="B70" s="599"/>
      <c r="C70" s="45" t="s">
        <v>109</v>
      </c>
      <c r="D70" s="46"/>
      <c r="E70" s="46"/>
      <c r="F70" s="46"/>
      <c r="G70" s="46"/>
      <c r="H70" s="47"/>
      <c r="I70" s="46"/>
      <c r="J70" s="46"/>
      <c r="K70" s="46"/>
      <c r="L70" s="48"/>
    </row>
    <row r="71" spans="1:12" ht="12.75" customHeight="1">
      <c r="A71" s="1"/>
      <c r="B71" s="569" t="s">
        <v>110</v>
      </c>
      <c r="C71" s="570"/>
      <c r="D71" s="570"/>
      <c r="E71" s="570"/>
      <c r="F71" s="570"/>
      <c r="G71" s="570"/>
      <c r="H71" s="570"/>
      <c r="I71" s="570"/>
      <c r="J71" s="570"/>
      <c r="K71" s="570"/>
      <c r="L71" s="571"/>
    </row>
    <row r="72" spans="1:12" ht="11.25" customHeight="1">
      <c r="A72" s="1"/>
      <c r="B72" s="572"/>
      <c r="C72" s="573"/>
      <c r="D72" s="573"/>
      <c r="E72" s="573"/>
      <c r="F72" s="573"/>
      <c r="G72" s="573"/>
      <c r="H72" s="573"/>
      <c r="I72" s="573"/>
      <c r="J72" s="573"/>
      <c r="K72" s="573"/>
      <c r="L72" s="574"/>
    </row>
    <row r="73" spans="1:12" ht="6" customHeight="1">
      <c r="A73" s="1"/>
      <c r="B73" s="49"/>
      <c r="C73" s="50"/>
      <c r="D73" s="51"/>
      <c r="E73" s="51"/>
      <c r="F73" s="51"/>
      <c r="G73" s="52"/>
      <c r="H73" s="575"/>
      <c r="I73" s="575"/>
      <c r="J73" s="575"/>
      <c r="K73" s="575"/>
      <c r="L73" s="576"/>
    </row>
    <row r="74" spans="1:12" ht="13.5" customHeight="1">
      <c r="A74" s="1"/>
      <c r="B74" s="550"/>
      <c r="C74" s="551"/>
      <c r="D74" s="551"/>
      <c r="E74" s="551"/>
      <c r="F74" s="551"/>
      <c r="G74" s="552"/>
      <c r="H74" s="556" t="s">
        <v>111</v>
      </c>
      <c r="I74" s="557"/>
      <c r="J74" s="557"/>
      <c r="K74" s="557"/>
      <c r="L74" s="557"/>
    </row>
    <row r="75" spans="1:12">
      <c r="A75" s="1"/>
      <c r="B75" s="553"/>
      <c r="C75" s="554"/>
      <c r="D75" s="554"/>
      <c r="E75" s="554"/>
      <c r="F75" s="554"/>
      <c r="G75" s="555"/>
      <c r="H75" s="577" t="s">
        <v>3</v>
      </c>
      <c r="I75" s="578"/>
      <c r="J75" s="578"/>
      <c r="K75" s="578"/>
      <c r="L75" s="579"/>
    </row>
    <row r="76" spans="1:12">
      <c r="A76" s="1"/>
      <c r="B76" s="580" t="s">
        <v>112</v>
      </c>
      <c r="C76" s="581"/>
      <c r="D76" s="582"/>
      <c r="E76" s="583">
        <f>G65</f>
        <v>0.16500000000000001</v>
      </c>
      <c r="F76" s="583"/>
      <c r="G76" s="584"/>
      <c r="H76" s="53" t="s">
        <v>20</v>
      </c>
      <c r="I76" s="585">
        <f>VLOOKUP(H75,AD3:AE9,2,FALSE)</f>
        <v>24</v>
      </c>
      <c r="J76" s="586"/>
      <c r="K76" s="54" t="s">
        <v>21</v>
      </c>
      <c r="L76" s="55">
        <f>E76*I76</f>
        <v>3.96</v>
      </c>
    </row>
    <row r="77" spans="1:12">
      <c r="A77" s="1"/>
      <c r="B77" s="550"/>
      <c r="C77" s="551"/>
      <c r="D77" s="551"/>
      <c r="E77" s="551"/>
      <c r="F77" s="551"/>
      <c r="G77" s="552"/>
      <c r="H77" s="556" t="s">
        <v>113</v>
      </c>
      <c r="I77" s="557"/>
      <c r="J77" s="557"/>
      <c r="K77" s="557"/>
      <c r="L77" s="557"/>
    </row>
    <row r="78" spans="1:12">
      <c r="A78" s="1"/>
      <c r="B78" s="553"/>
      <c r="C78" s="554"/>
      <c r="D78" s="554"/>
      <c r="E78" s="554"/>
      <c r="F78" s="554"/>
      <c r="G78" s="555"/>
      <c r="H78" s="558" t="s">
        <v>2</v>
      </c>
      <c r="I78" s="559"/>
      <c r="J78" s="559"/>
      <c r="K78" s="559"/>
      <c r="L78" s="560"/>
    </row>
    <row r="79" spans="1:12">
      <c r="A79" s="1"/>
      <c r="B79" s="561" t="s">
        <v>114</v>
      </c>
      <c r="C79" s="562"/>
      <c r="D79" s="563"/>
      <c r="E79" s="564">
        <f>L65</f>
        <v>0.31</v>
      </c>
      <c r="F79" s="565"/>
      <c r="G79" s="566"/>
      <c r="H79" s="56" t="s">
        <v>20</v>
      </c>
      <c r="I79" s="567">
        <f>VLOOKUP(H78,AA3:AB14,2,FALSE)</f>
        <v>8.4000000000000005E-2</v>
      </c>
      <c r="J79" s="568"/>
      <c r="K79" s="57" t="s">
        <v>21</v>
      </c>
      <c r="L79" s="58">
        <f>E79*I79</f>
        <v>2.6040000000000001E-2</v>
      </c>
    </row>
    <row r="80" spans="1:12" ht="18" customHeight="1">
      <c r="A80" s="1"/>
      <c r="B80" s="535" t="s">
        <v>115</v>
      </c>
      <c r="C80" s="500"/>
      <c r="D80" s="500"/>
      <c r="E80" s="500"/>
      <c r="F80" s="500"/>
      <c r="G80" s="500"/>
      <c r="H80" s="500"/>
      <c r="I80" s="500"/>
      <c r="J80" s="500"/>
      <c r="K80" s="500"/>
      <c r="L80" s="59">
        <f>(L76+L79)</f>
        <v>3.98604</v>
      </c>
    </row>
    <row r="81" spans="1:12">
      <c r="A81" s="1"/>
      <c r="B81" s="536" t="s">
        <v>116</v>
      </c>
      <c r="C81" s="537"/>
      <c r="D81" s="537"/>
      <c r="E81" s="537"/>
      <c r="F81" s="537"/>
      <c r="G81" s="538"/>
      <c r="H81" s="539">
        <v>1.2</v>
      </c>
      <c r="I81" s="540"/>
      <c r="J81" s="541"/>
      <c r="K81" s="60" t="s">
        <v>21</v>
      </c>
      <c r="L81" s="61">
        <f>H81</f>
        <v>1.2</v>
      </c>
    </row>
    <row r="82" spans="1:12" ht="22.5" customHeight="1">
      <c r="A82" s="1"/>
      <c r="B82" s="542" t="s">
        <v>117</v>
      </c>
      <c r="C82" s="543"/>
      <c r="D82" s="543"/>
      <c r="E82" s="543"/>
      <c r="F82" s="543"/>
      <c r="G82" s="543"/>
      <c r="H82" s="543"/>
      <c r="I82" s="543"/>
      <c r="J82" s="543"/>
      <c r="K82" s="544"/>
      <c r="L82" s="62">
        <f>L80*L81</f>
        <v>4.7832479999999995</v>
      </c>
    </row>
    <row r="83" spans="1:12" ht="7.5" customHeight="1">
      <c r="A83" s="1"/>
      <c r="B83" s="63"/>
      <c r="C83" s="64"/>
      <c r="D83" s="63"/>
      <c r="E83" s="63"/>
      <c r="F83" s="63"/>
      <c r="G83" s="63"/>
      <c r="H83" s="64"/>
      <c r="I83" s="63"/>
      <c r="J83" s="63"/>
      <c r="K83" s="63"/>
      <c r="L83" s="65"/>
    </row>
    <row r="84" spans="1:12" ht="15.75" customHeight="1">
      <c r="A84" s="1"/>
      <c r="B84" s="545" t="s">
        <v>118</v>
      </c>
      <c r="C84" s="546"/>
      <c r="D84" s="546"/>
      <c r="E84" s="546"/>
      <c r="F84" s="546"/>
      <c r="G84" s="546"/>
      <c r="H84" s="547" t="str">
        <f>IF(L82&lt;=7,"BAT-1270 - 7AH Batteries",IF(L82&lt;=12,"BAT-12120 - 12AH Batteries",IF(L82&lt;=18,"6914 - 18AH Batteries",IF(L82&lt;=26,"BAT-12260 - 26AH Batteries",IF(L82&lt;=33,"6933 - 33AH Batteries","No recommendation for battery.")))))</f>
        <v>BAT-1270 - 7AH Batteries</v>
      </c>
      <c r="I84" s="548"/>
      <c r="J84" s="548"/>
      <c r="K84" s="548"/>
      <c r="L84" s="549"/>
    </row>
    <row r="85" spans="1:12" ht="9" customHeight="1">
      <c r="A85" s="1"/>
      <c r="B85" s="1"/>
      <c r="C85" s="2"/>
      <c r="D85" s="1"/>
      <c r="E85" s="1"/>
      <c r="F85" s="1"/>
      <c r="G85" s="1"/>
      <c r="H85" s="66"/>
      <c r="I85" s="67"/>
      <c r="J85" s="68"/>
      <c r="K85" s="69"/>
    </row>
    <row r="86" spans="1:12">
      <c r="A86" s="1"/>
      <c r="B86" s="526" t="s">
        <v>119</v>
      </c>
      <c r="C86" s="527"/>
      <c r="D86" s="527"/>
      <c r="E86" s="527"/>
      <c r="F86" s="527"/>
      <c r="G86" s="527"/>
      <c r="H86" s="528"/>
      <c r="I86" s="529"/>
      <c r="J86" s="529"/>
      <c r="K86" s="529"/>
      <c r="L86" s="530"/>
    </row>
    <row r="87" spans="1:12">
      <c r="A87" s="1"/>
      <c r="B87" s="531" t="str">
        <f>IF(L82&lt;=33,"The batteries can be charged by the 6700 Charger.","The batteries cannot be charged by the 6700 Charger.")</f>
        <v>The batteries can be charged by the 6700 Charger.</v>
      </c>
      <c r="C87" s="531"/>
      <c r="D87" s="531"/>
      <c r="E87" s="531"/>
      <c r="F87" s="531"/>
      <c r="G87" s="531"/>
      <c r="H87" s="531"/>
      <c r="I87" s="531"/>
      <c r="J87" s="531"/>
      <c r="K87" s="531"/>
      <c r="L87" s="531"/>
    </row>
    <row r="88" spans="1:12">
      <c r="A88" s="1"/>
      <c r="B88" s="531" t="str">
        <f>IF(ROUNDUP(L82,0)&lt;=7,"The batteries can be housed in the 6700 Cabinet.",IF(ROUNDUP(L82,0)&lt;=33,"These batteries will require a RBB, Remote Battery Backbox.","No recommendation for Battery Backbox."))</f>
        <v>The batteries can be housed in the 6700 Cabinet.</v>
      </c>
      <c r="C88" s="531"/>
      <c r="D88" s="531"/>
      <c r="E88" s="531"/>
      <c r="F88" s="531"/>
      <c r="G88" s="531"/>
      <c r="H88" s="531"/>
      <c r="I88" s="531"/>
      <c r="J88" s="531"/>
      <c r="K88" s="531"/>
      <c r="L88" s="531"/>
    </row>
    <row r="89" spans="1:12">
      <c r="A89" s="1"/>
      <c r="B89" s="70"/>
      <c r="C89" s="71"/>
      <c r="D89" s="72"/>
      <c r="E89" s="73"/>
      <c r="F89" s="74"/>
      <c r="G89" s="75"/>
    </row>
    <row r="90" spans="1:12">
      <c r="A90" s="1"/>
      <c r="B90" s="526" t="s">
        <v>120</v>
      </c>
      <c r="C90" s="527"/>
      <c r="D90" s="527"/>
      <c r="E90" s="527"/>
      <c r="F90" s="527"/>
      <c r="G90" s="527"/>
      <c r="H90" s="532"/>
      <c r="I90" s="533"/>
      <c r="J90" s="533"/>
      <c r="K90" s="533"/>
      <c r="L90" s="534"/>
    </row>
    <row r="91" spans="1:12">
      <c r="A91" s="1"/>
      <c r="B91" s="517" t="str">
        <f>IF(J63="","Circuit#1 current is within the limitations of the circuit.",IF(J63&gt;2.5,"**THE CURRENT FOR CIRCUIT#1 EXCEEDS THE MAX. OUTPUT OF THE CIRCUIT**","Circuit#1 current is within the limitations of the circuit."))</f>
        <v>Circuit#1 current is within the limitations of the circuit.</v>
      </c>
      <c r="C91" s="518"/>
      <c r="D91" s="518"/>
      <c r="E91" s="518"/>
      <c r="F91" s="518"/>
      <c r="G91" s="518"/>
      <c r="H91" s="518"/>
      <c r="I91" s="518"/>
      <c r="J91" s="518"/>
      <c r="K91" s="518"/>
      <c r="L91" s="519"/>
    </row>
    <row r="92" spans="1:12">
      <c r="A92" s="1"/>
      <c r="B92" s="517" t="str">
        <f>IF(J64="","Circuit#2 current is within the limitations of the circuit.",IF(J64&gt;2.5,"**THE CURRENT FOR CIRCUIT#2 EXCEEDS THE MAX. OUTPUT OF THE CIRCUIT**","Circuit#2 current is within the limitations of the circuit."))</f>
        <v>Circuit#2 current is within the limitations of the circuit.</v>
      </c>
      <c r="C92" s="518"/>
      <c r="D92" s="518"/>
      <c r="E92" s="518"/>
      <c r="F92" s="518"/>
      <c r="G92" s="518"/>
      <c r="H92" s="518"/>
      <c r="I92" s="518"/>
      <c r="J92" s="518"/>
      <c r="K92" s="518"/>
      <c r="L92" s="519"/>
    </row>
    <row r="93" spans="1:12">
      <c r="A93" s="1"/>
      <c r="B93" s="520" t="s">
        <v>121</v>
      </c>
      <c r="C93" s="521"/>
      <c r="D93" s="521"/>
      <c r="E93" s="521"/>
      <c r="F93" s="521"/>
      <c r="G93" s="521"/>
      <c r="H93" s="521"/>
      <c r="I93" s="521"/>
      <c r="J93" s="521"/>
      <c r="K93" s="521"/>
      <c r="L93" s="522"/>
    </row>
    <row r="94" spans="1:12">
      <c r="A94" s="1"/>
      <c r="B94" s="523" t="str">
        <f>IF(L65&gt;2.5,"Output Current has exceeded panel limitations. Consider adding an Auxiliary Power Supply.","The output current is within the panel's limitations.")</f>
        <v>The output current is within the panel's limitations.</v>
      </c>
      <c r="C94" s="524"/>
      <c r="D94" s="524"/>
      <c r="E94" s="524"/>
      <c r="F94" s="524"/>
      <c r="G94" s="524"/>
      <c r="H94" s="524"/>
      <c r="I94" s="524"/>
      <c r="J94" s="524"/>
      <c r="K94" s="524"/>
      <c r="L94" s="525"/>
    </row>
    <row r="95" spans="1:12">
      <c r="A95" s="1"/>
      <c r="B95" s="76"/>
      <c r="C95" s="77"/>
      <c r="D95" s="76"/>
      <c r="E95" s="76"/>
      <c r="F95" s="76"/>
      <c r="G95" s="76"/>
      <c r="H95" s="77"/>
      <c r="I95" s="76"/>
      <c r="J95" s="76"/>
      <c r="K95" s="76"/>
      <c r="L95" s="76"/>
    </row>
    <row r="96" spans="1:12">
      <c r="A96" s="1"/>
      <c r="B96" s="78"/>
      <c r="C96" s="79"/>
      <c r="D96" s="78"/>
      <c r="E96" s="78"/>
      <c r="F96" s="78"/>
      <c r="G96" s="78"/>
      <c r="H96" s="79"/>
      <c r="I96" s="78"/>
      <c r="J96" s="78"/>
      <c r="K96" s="78"/>
      <c r="L96" s="78"/>
    </row>
    <row r="97" spans="2:12" ht="48" customHeight="1">
      <c r="B97" s="80"/>
      <c r="C97" s="480" t="s">
        <v>122</v>
      </c>
      <c r="D97" s="480"/>
      <c r="E97" s="480"/>
      <c r="F97" s="480"/>
      <c r="G97" s="480"/>
      <c r="H97" s="480"/>
      <c r="I97" s="480"/>
      <c r="J97" s="480"/>
      <c r="K97" s="480"/>
      <c r="L97" s="481"/>
    </row>
    <row r="98" spans="2:12">
      <c r="B98" s="514" t="s">
        <v>104</v>
      </c>
      <c r="C98" s="515"/>
      <c r="D98" s="515"/>
      <c r="E98" s="515"/>
      <c r="F98" s="515"/>
      <c r="G98" s="515"/>
      <c r="H98" s="515"/>
      <c r="I98" s="515"/>
      <c r="J98" s="515"/>
      <c r="K98" s="515"/>
      <c r="L98" s="516"/>
    </row>
    <row r="99" spans="2:12">
      <c r="B99" s="7" t="s">
        <v>123</v>
      </c>
      <c r="C99" s="8" t="s">
        <v>11</v>
      </c>
      <c r="D99" s="508" t="s">
        <v>124</v>
      </c>
      <c r="E99" s="509"/>
      <c r="F99" s="510"/>
      <c r="G99" s="9" t="s">
        <v>13</v>
      </c>
      <c r="H99" s="8" t="s">
        <v>11</v>
      </c>
      <c r="I99" s="511" t="s">
        <v>125</v>
      </c>
      <c r="J99" s="512"/>
      <c r="K99" s="513"/>
      <c r="L99" s="10" t="s">
        <v>13</v>
      </c>
    </row>
    <row r="100" spans="2:12">
      <c r="B100" s="81"/>
      <c r="C100" s="27">
        <v>0</v>
      </c>
      <c r="D100" s="82" t="s">
        <v>20</v>
      </c>
      <c r="E100" s="29">
        <v>0</v>
      </c>
      <c r="F100" s="82" t="s">
        <v>21</v>
      </c>
      <c r="G100" s="83" t="str">
        <f t="shared" ref="G100:G109" si="12">IF(C100&gt;0,PRODUCT(C100,E100),"")</f>
        <v/>
      </c>
      <c r="H100" s="27">
        <f t="shared" ref="H100:H109" si="13">C100</f>
        <v>0</v>
      </c>
      <c r="I100" s="82" t="s">
        <v>20</v>
      </c>
      <c r="J100" s="29">
        <v>0</v>
      </c>
      <c r="K100" s="82" t="s">
        <v>21</v>
      </c>
      <c r="L100" s="83" t="str">
        <f t="shared" ref="L100:L109" si="14">IF(H100&gt;0,PRODUCT(H100,J100),"")</f>
        <v/>
      </c>
    </row>
    <row r="101" spans="2:12">
      <c r="B101" s="84"/>
      <c r="C101" s="19">
        <v>0</v>
      </c>
      <c r="D101" s="85" t="s">
        <v>20</v>
      </c>
      <c r="E101" s="21">
        <v>0</v>
      </c>
      <c r="F101" s="85" t="s">
        <v>21</v>
      </c>
      <c r="G101" s="86" t="str">
        <f t="shared" si="12"/>
        <v/>
      </c>
      <c r="H101" s="19">
        <f t="shared" si="13"/>
        <v>0</v>
      </c>
      <c r="I101" s="85" t="s">
        <v>20</v>
      </c>
      <c r="J101" s="21">
        <v>0</v>
      </c>
      <c r="K101" s="85" t="s">
        <v>21</v>
      </c>
      <c r="L101" s="86" t="str">
        <f t="shared" si="14"/>
        <v/>
      </c>
    </row>
    <row r="102" spans="2:12">
      <c r="B102" s="84"/>
      <c r="C102" s="19">
        <v>0</v>
      </c>
      <c r="D102" s="85" t="s">
        <v>20</v>
      </c>
      <c r="E102" s="21">
        <v>0</v>
      </c>
      <c r="F102" s="85" t="s">
        <v>21</v>
      </c>
      <c r="G102" s="86" t="str">
        <f t="shared" si="12"/>
        <v/>
      </c>
      <c r="H102" s="19">
        <f t="shared" si="13"/>
        <v>0</v>
      </c>
      <c r="I102" s="85" t="s">
        <v>20</v>
      </c>
      <c r="J102" s="21">
        <v>0</v>
      </c>
      <c r="K102" s="85" t="s">
        <v>21</v>
      </c>
      <c r="L102" s="86" t="str">
        <f t="shared" si="14"/>
        <v/>
      </c>
    </row>
    <row r="103" spans="2:12">
      <c r="B103" s="87"/>
      <c r="C103" s="32">
        <v>0</v>
      </c>
      <c r="D103" s="88" t="s">
        <v>20</v>
      </c>
      <c r="E103" s="34">
        <v>0</v>
      </c>
      <c r="F103" s="88" t="s">
        <v>21</v>
      </c>
      <c r="G103" s="89" t="str">
        <f t="shared" si="12"/>
        <v/>
      </c>
      <c r="H103" s="32">
        <f t="shared" si="13"/>
        <v>0</v>
      </c>
      <c r="I103" s="88" t="s">
        <v>20</v>
      </c>
      <c r="J103" s="34">
        <v>0</v>
      </c>
      <c r="K103" s="88" t="s">
        <v>21</v>
      </c>
      <c r="L103" s="89" t="str">
        <f t="shared" si="14"/>
        <v/>
      </c>
    </row>
    <row r="104" spans="2:12">
      <c r="B104" s="90"/>
      <c r="C104" s="91">
        <v>0</v>
      </c>
      <c r="D104" s="92" t="s">
        <v>20</v>
      </c>
      <c r="E104" s="93">
        <v>0</v>
      </c>
      <c r="F104" s="92" t="s">
        <v>21</v>
      </c>
      <c r="G104" s="94" t="str">
        <f t="shared" si="12"/>
        <v/>
      </c>
      <c r="H104" s="91">
        <f t="shared" si="13"/>
        <v>0</v>
      </c>
      <c r="I104" s="92" t="s">
        <v>20</v>
      </c>
      <c r="J104" s="93">
        <v>0</v>
      </c>
      <c r="K104" s="92" t="s">
        <v>21</v>
      </c>
      <c r="L104" s="94" t="str">
        <f t="shared" si="14"/>
        <v/>
      </c>
    </row>
    <row r="105" spans="2:12">
      <c r="B105" s="90"/>
      <c r="C105" s="91">
        <v>0</v>
      </c>
      <c r="D105" s="92" t="s">
        <v>20</v>
      </c>
      <c r="E105" s="93">
        <v>0</v>
      </c>
      <c r="F105" s="92" t="s">
        <v>21</v>
      </c>
      <c r="G105" s="94" t="str">
        <f t="shared" si="12"/>
        <v/>
      </c>
      <c r="H105" s="91">
        <f t="shared" si="13"/>
        <v>0</v>
      </c>
      <c r="I105" s="92" t="s">
        <v>20</v>
      </c>
      <c r="J105" s="93">
        <v>0</v>
      </c>
      <c r="K105" s="92" t="s">
        <v>21</v>
      </c>
      <c r="L105" s="94" t="str">
        <f t="shared" si="14"/>
        <v/>
      </c>
    </row>
    <row r="106" spans="2:12">
      <c r="B106" s="81"/>
      <c r="C106" s="27">
        <v>0</v>
      </c>
      <c r="D106" s="82" t="s">
        <v>20</v>
      </c>
      <c r="E106" s="29">
        <v>0</v>
      </c>
      <c r="F106" s="82" t="s">
        <v>21</v>
      </c>
      <c r="G106" s="83" t="str">
        <f t="shared" si="12"/>
        <v/>
      </c>
      <c r="H106" s="27">
        <f t="shared" si="13"/>
        <v>0</v>
      </c>
      <c r="I106" s="82" t="s">
        <v>20</v>
      </c>
      <c r="J106" s="29">
        <v>0</v>
      </c>
      <c r="K106" s="82" t="s">
        <v>21</v>
      </c>
      <c r="L106" s="83" t="str">
        <f t="shared" si="14"/>
        <v/>
      </c>
    </row>
    <row r="107" spans="2:12">
      <c r="B107" s="84"/>
      <c r="C107" s="19">
        <v>0</v>
      </c>
      <c r="D107" s="85" t="s">
        <v>20</v>
      </c>
      <c r="E107" s="21">
        <v>0</v>
      </c>
      <c r="F107" s="85" t="s">
        <v>21</v>
      </c>
      <c r="G107" s="86" t="str">
        <f t="shared" si="12"/>
        <v/>
      </c>
      <c r="H107" s="19">
        <f t="shared" si="13"/>
        <v>0</v>
      </c>
      <c r="I107" s="85" t="s">
        <v>20</v>
      </c>
      <c r="J107" s="21">
        <v>0</v>
      </c>
      <c r="K107" s="85" t="s">
        <v>21</v>
      </c>
      <c r="L107" s="86" t="str">
        <f t="shared" si="14"/>
        <v/>
      </c>
    </row>
    <row r="108" spans="2:12">
      <c r="B108" s="84"/>
      <c r="C108" s="19">
        <v>0</v>
      </c>
      <c r="D108" s="85" t="s">
        <v>20</v>
      </c>
      <c r="E108" s="21">
        <v>0</v>
      </c>
      <c r="F108" s="85" t="s">
        <v>21</v>
      </c>
      <c r="G108" s="86" t="str">
        <f t="shared" si="12"/>
        <v/>
      </c>
      <c r="H108" s="19">
        <f t="shared" si="13"/>
        <v>0</v>
      </c>
      <c r="I108" s="85" t="s">
        <v>20</v>
      </c>
      <c r="J108" s="21">
        <v>0</v>
      </c>
      <c r="K108" s="85" t="s">
        <v>21</v>
      </c>
      <c r="L108" s="86" t="str">
        <f t="shared" si="14"/>
        <v/>
      </c>
    </row>
    <row r="109" spans="2:12">
      <c r="B109" s="87"/>
      <c r="C109" s="32">
        <v>0</v>
      </c>
      <c r="D109" s="88" t="s">
        <v>20</v>
      </c>
      <c r="E109" s="34">
        <v>0</v>
      </c>
      <c r="F109" s="88" t="s">
        <v>21</v>
      </c>
      <c r="G109" s="89" t="str">
        <f t="shared" si="12"/>
        <v/>
      </c>
      <c r="H109" s="32">
        <f t="shared" si="13"/>
        <v>0</v>
      </c>
      <c r="I109" s="88" t="s">
        <v>20</v>
      </c>
      <c r="J109" s="34">
        <v>0</v>
      </c>
      <c r="K109" s="95" t="s">
        <v>21</v>
      </c>
      <c r="L109" s="96" t="str">
        <f t="shared" si="14"/>
        <v/>
      </c>
    </row>
    <row r="110" spans="2:12">
      <c r="B110" s="499" t="s">
        <v>106</v>
      </c>
      <c r="C110" s="500"/>
      <c r="D110" s="500"/>
      <c r="E110" s="500"/>
      <c r="F110" s="500"/>
      <c r="G110" s="97">
        <f>SUM(G100:G109)</f>
        <v>0</v>
      </c>
      <c r="H110" s="501" t="s">
        <v>107</v>
      </c>
      <c r="I110" s="502"/>
      <c r="J110" s="502"/>
      <c r="K110" s="503"/>
      <c r="L110" s="97">
        <f>SUM(L100:L109)</f>
        <v>0</v>
      </c>
    </row>
    <row r="112" spans="2:12">
      <c r="B112" s="514" t="s">
        <v>105</v>
      </c>
      <c r="C112" s="515"/>
      <c r="D112" s="515"/>
      <c r="E112" s="515"/>
      <c r="F112" s="515"/>
      <c r="G112" s="515"/>
      <c r="H112" s="515"/>
      <c r="I112" s="515"/>
      <c r="J112" s="515"/>
      <c r="K112" s="515"/>
      <c r="L112" s="516"/>
    </row>
    <row r="113" spans="2:15">
      <c r="B113" s="7" t="s">
        <v>123</v>
      </c>
      <c r="C113" s="8" t="s">
        <v>11</v>
      </c>
      <c r="D113" s="508" t="s">
        <v>124</v>
      </c>
      <c r="E113" s="509"/>
      <c r="F113" s="510"/>
      <c r="G113" s="9" t="s">
        <v>13</v>
      </c>
      <c r="H113" s="8" t="s">
        <v>11</v>
      </c>
      <c r="I113" s="511" t="s">
        <v>125</v>
      </c>
      <c r="J113" s="512"/>
      <c r="K113" s="513"/>
      <c r="L113" s="10" t="s">
        <v>13</v>
      </c>
    </row>
    <row r="114" spans="2:15">
      <c r="B114" s="81"/>
      <c r="C114" s="27">
        <v>0</v>
      </c>
      <c r="D114" s="82" t="s">
        <v>20</v>
      </c>
      <c r="E114" s="29">
        <v>0</v>
      </c>
      <c r="F114" s="82" t="s">
        <v>21</v>
      </c>
      <c r="G114" s="83" t="str">
        <f t="shared" ref="G114:G123" si="15">IF(C114&gt;0,PRODUCT(C114,E114),"")</f>
        <v/>
      </c>
      <c r="H114" s="27">
        <f t="shared" ref="H114:H123" si="16">C114</f>
        <v>0</v>
      </c>
      <c r="I114" s="82" t="s">
        <v>20</v>
      </c>
      <c r="J114" s="29">
        <v>0</v>
      </c>
      <c r="K114" s="82" t="s">
        <v>21</v>
      </c>
      <c r="L114" s="83" t="str">
        <f t="shared" ref="L114:L123" si="17">IF(H114&gt;0,PRODUCT(H114,J114),"")</f>
        <v/>
      </c>
    </row>
    <row r="115" spans="2:15">
      <c r="B115" s="84"/>
      <c r="C115" s="19">
        <v>0</v>
      </c>
      <c r="D115" s="85" t="s">
        <v>20</v>
      </c>
      <c r="E115" s="21">
        <v>0</v>
      </c>
      <c r="F115" s="85" t="s">
        <v>21</v>
      </c>
      <c r="G115" s="86" t="str">
        <f t="shared" si="15"/>
        <v/>
      </c>
      <c r="H115" s="19">
        <f t="shared" si="16"/>
        <v>0</v>
      </c>
      <c r="I115" s="85" t="s">
        <v>20</v>
      </c>
      <c r="J115" s="21">
        <v>0</v>
      </c>
      <c r="K115" s="85" t="s">
        <v>21</v>
      </c>
      <c r="L115" s="86" t="str">
        <f t="shared" si="17"/>
        <v/>
      </c>
    </row>
    <row r="116" spans="2:15">
      <c r="B116" s="84"/>
      <c r="C116" s="19">
        <v>0</v>
      </c>
      <c r="D116" s="85" t="s">
        <v>20</v>
      </c>
      <c r="E116" s="21">
        <v>0</v>
      </c>
      <c r="F116" s="85" t="s">
        <v>21</v>
      </c>
      <c r="G116" s="86" t="str">
        <f t="shared" si="15"/>
        <v/>
      </c>
      <c r="H116" s="19">
        <f t="shared" si="16"/>
        <v>0</v>
      </c>
      <c r="I116" s="85" t="s">
        <v>20</v>
      </c>
      <c r="J116" s="21">
        <v>0</v>
      </c>
      <c r="K116" s="85" t="s">
        <v>21</v>
      </c>
      <c r="L116" s="86" t="str">
        <f t="shared" si="17"/>
        <v/>
      </c>
    </row>
    <row r="117" spans="2:15">
      <c r="B117" s="87"/>
      <c r="C117" s="32">
        <v>0</v>
      </c>
      <c r="D117" s="88" t="s">
        <v>20</v>
      </c>
      <c r="E117" s="34">
        <v>0</v>
      </c>
      <c r="F117" s="88" t="s">
        <v>21</v>
      </c>
      <c r="G117" s="89" t="str">
        <f t="shared" si="15"/>
        <v/>
      </c>
      <c r="H117" s="32">
        <f t="shared" si="16"/>
        <v>0</v>
      </c>
      <c r="I117" s="88" t="s">
        <v>20</v>
      </c>
      <c r="J117" s="34">
        <v>0</v>
      </c>
      <c r="K117" s="88" t="s">
        <v>21</v>
      </c>
      <c r="L117" s="89" t="str">
        <f t="shared" si="17"/>
        <v/>
      </c>
    </row>
    <row r="118" spans="2:15">
      <c r="B118" s="90"/>
      <c r="C118" s="91">
        <v>0</v>
      </c>
      <c r="D118" s="92" t="s">
        <v>20</v>
      </c>
      <c r="E118" s="93">
        <v>0</v>
      </c>
      <c r="F118" s="92" t="s">
        <v>21</v>
      </c>
      <c r="G118" s="94" t="str">
        <f t="shared" si="15"/>
        <v/>
      </c>
      <c r="H118" s="91">
        <f t="shared" si="16"/>
        <v>0</v>
      </c>
      <c r="I118" s="92" t="s">
        <v>20</v>
      </c>
      <c r="J118" s="93">
        <v>0</v>
      </c>
      <c r="K118" s="92" t="s">
        <v>21</v>
      </c>
      <c r="L118" s="94" t="str">
        <f t="shared" si="17"/>
        <v/>
      </c>
    </row>
    <row r="119" spans="2:15">
      <c r="B119" s="90"/>
      <c r="C119" s="91">
        <v>0</v>
      </c>
      <c r="D119" s="92" t="s">
        <v>20</v>
      </c>
      <c r="E119" s="93">
        <v>0</v>
      </c>
      <c r="F119" s="92" t="s">
        <v>21</v>
      </c>
      <c r="G119" s="94" t="str">
        <f t="shared" si="15"/>
        <v/>
      </c>
      <c r="H119" s="91">
        <f t="shared" si="16"/>
        <v>0</v>
      </c>
      <c r="I119" s="92" t="s">
        <v>20</v>
      </c>
      <c r="J119" s="93">
        <v>0</v>
      </c>
      <c r="K119" s="92" t="s">
        <v>21</v>
      </c>
      <c r="L119" s="94" t="str">
        <f t="shared" si="17"/>
        <v/>
      </c>
    </row>
    <row r="120" spans="2:15">
      <c r="B120" s="81"/>
      <c r="C120" s="27">
        <v>0</v>
      </c>
      <c r="D120" s="82" t="s">
        <v>20</v>
      </c>
      <c r="E120" s="29">
        <v>0</v>
      </c>
      <c r="F120" s="82" t="s">
        <v>21</v>
      </c>
      <c r="G120" s="83" t="str">
        <f t="shared" si="15"/>
        <v/>
      </c>
      <c r="H120" s="27">
        <f t="shared" si="16"/>
        <v>0</v>
      </c>
      <c r="I120" s="82" t="s">
        <v>20</v>
      </c>
      <c r="J120" s="29">
        <v>0</v>
      </c>
      <c r="K120" s="82" t="s">
        <v>21</v>
      </c>
      <c r="L120" s="83" t="str">
        <f t="shared" si="17"/>
        <v/>
      </c>
    </row>
    <row r="121" spans="2:15">
      <c r="B121" s="84"/>
      <c r="C121" s="19">
        <v>0</v>
      </c>
      <c r="D121" s="85" t="s">
        <v>20</v>
      </c>
      <c r="E121" s="21">
        <v>0</v>
      </c>
      <c r="F121" s="85" t="s">
        <v>21</v>
      </c>
      <c r="G121" s="86" t="str">
        <f t="shared" si="15"/>
        <v/>
      </c>
      <c r="H121" s="19">
        <f t="shared" si="16"/>
        <v>0</v>
      </c>
      <c r="I121" s="85" t="s">
        <v>20</v>
      </c>
      <c r="J121" s="21">
        <v>0</v>
      </c>
      <c r="K121" s="85" t="s">
        <v>21</v>
      </c>
      <c r="L121" s="86" t="str">
        <f t="shared" si="17"/>
        <v/>
      </c>
    </row>
    <row r="122" spans="2:15">
      <c r="B122" s="84"/>
      <c r="C122" s="19">
        <v>0</v>
      </c>
      <c r="D122" s="85" t="s">
        <v>20</v>
      </c>
      <c r="E122" s="21">
        <v>0</v>
      </c>
      <c r="F122" s="85" t="s">
        <v>21</v>
      </c>
      <c r="G122" s="86" t="str">
        <f t="shared" si="15"/>
        <v/>
      </c>
      <c r="H122" s="19">
        <f t="shared" si="16"/>
        <v>0</v>
      </c>
      <c r="I122" s="85" t="s">
        <v>20</v>
      </c>
      <c r="J122" s="21">
        <v>0</v>
      </c>
      <c r="K122" s="85" t="s">
        <v>21</v>
      </c>
      <c r="L122" s="86" t="str">
        <f t="shared" si="17"/>
        <v/>
      </c>
    </row>
    <row r="123" spans="2:15">
      <c r="B123" s="87"/>
      <c r="C123" s="32">
        <v>0</v>
      </c>
      <c r="D123" s="88" t="s">
        <v>20</v>
      </c>
      <c r="E123" s="34">
        <v>0</v>
      </c>
      <c r="F123" s="88" t="s">
        <v>21</v>
      </c>
      <c r="G123" s="89" t="str">
        <f t="shared" si="15"/>
        <v/>
      </c>
      <c r="H123" s="32">
        <f t="shared" si="16"/>
        <v>0</v>
      </c>
      <c r="I123" s="88" t="s">
        <v>20</v>
      </c>
      <c r="J123" s="34">
        <v>0</v>
      </c>
      <c r="K123" s="95" t="s">
        <v>21</v>
      </c>
      <c r="L123" s="96" t="str">
        <f t="shared" si="17"/>
        <v/>
      </c>
    </row>
    <row r="124" spans="2:15">
      <c r="B124" s="499" t="s">
        <v>106</v>
      </c>
      <c r="C124" s="500"/>
      <c r="D124" s="500"/>
      <c r="E124" s="500"/>
      <c r="F124" s="500"/>
      <c r="G124" s="97">
        <f>SUM(G114:G123)</f>
        <v>0</v>
      </c>
      <c r="H124" s="501" t="s">
        <v>107</v>
      </c>
      <c r="I124" s="502"/>
      <c r="J124" s="502"/>
      <c r="K124" s="503"/>
      <c r="L124" s="97">
        <f>SUM(L114:L123)</f>
        <v>0</v>
      </c>
    </row>
    <row r="127" spans="2:15" ht="48" customHeight="1">
      <c r="B127" s="98"/>
      <c r="C127" s="479" t="s">
        <v>126</v>
      </c>
      <c r="D127" s="480"/>
      <c r="E127" s="480"/>
      <c r="F127" s="480"/>
      <c r="G127" s="480"/>
      <c r="H127" s="480"/>
      <c r="I127" s="480"/>
      <c r="J127" s="480"/>
      <c r="K127" s="480"/>
      <c r="L127" s="480"/>
      <c r="M127" s="481"/>
      <c r="N127" s="117"/>
      <c r="O127" s="117"/>
    </row>
    <row r="128" spans="2:15">
      <c r="B128" s="99"/>
      <c r="C128" s="100"/>
      <c r="D128" s="101"/>
      <c r="E128" s="101"/>
      <c r="F128" s="101"/>
      <c r="G128" s="101"/>
      <c r="H128" s="100"/>
      <c r="I128" s="101"/>
      <c r="J128" s="101"/>
      <c r="K128" s="101"/>
      <c r="L128" s="101"/>
      <c r="M128" s="101"/>
      <c r="N128" s="254"/>
      <c r="O128" s="254"/>
    </row>
    <row r="129" spans="2:15">
      <c r="B129" s="102" t="s">
        <v>127</v>
      </c>
      <c r="C129" s="504">
        <v>20.399999999999999</v>
      </c>
      <c r="D129" s="505"/>
      <c r="E129" s="506"/>
      <c r="F129" s="250"/>
      <c r="G129" s="251"/>
      <c r="H129" s="103"/>
      <c r="I129" s="251"/>
      <c r="J129" s="251"/>
      <c r="K129" s="251"/>
      <c r="L129" s="251"/>
      <c r="M129" s="252"/>
      <c r="N129" s="254"/>
      <c r="O129" s="254"/>
    </row>
    <row r="130" spans="2:15">
      <c r="B130" s="102" t="s">
        <v>128</v>
      </c>
      <c r="C130" s="504">
        <v>16</v>
      </c>
      <c r="D130" s="505"/>
      <c r="E130" s="506"/>
      <c r="F130" s="253"/>
      <c r="G130" s="254"/>
      <c r="H130" s="104"/>
      <c r="I130" s="254"/>
      <c r="J130" s="254"/>
      <c r="K130" s="254"/>
      <c r="L130" s="254"/>
      <c r="M130" s="255"/>
      <c r="N130" s="254"/>
      <c r="O130" s="254"/>
    </row>
    <row r="131" spans="2:15">
      <c r="B131" s="102" t="s">
        <v>129</v>
      </c>
      <c r="C131" s="507">
        <v>0.1</v>
      </c>
      <c r="D131" s="507"/>
      <c r="E131" s="507"/>
      <c r="F131" s="256"/>
      <c r="G131" s="257"/>
      <c r="H131" s="105"/>
      <c r="I131" s="257"/>
      <c r="J131" s="257"/>
      <c r="K131" s="257"/>
      <c r="L131" s="257"/>
      <c r="M131" s="258"/>
      <c r="N131" s="254"/>
      <c r="O131" s="254"/>
    </row>
    <row r="132" spans="2:15">
      <c r="B132" s="106"/>
      <c r="C132" s="100"/>
      <c r="D132" s="101"/>
      <c r="E132" s="101"/>
      <c r="F132" s="101"/>
      <c r="G132" s="101"/>
      <c r="H132" s="100"/>
      <c r="I132" s="101"/>
      <c r="J132" s="101"/>
      <c r="K132" s="101"/>
      <c r="L132" s="101"/>
      <c r="M132" s="101"/>
      <c r="N132" s="254"/>
      <c r="O132" s="254"/>
    </row>
    <row r="133" spans="2:15" ht="25.5">
      <c r="B133" s="108"/>
      <c r="C133" s="492" t="s">
        <v>12</v>
      </c>
      <c r="D133" s="492"/>
      <c r="E133" s="118" t="s">
        <v>130</v>
      </c>
      <c r="F133" s="477" t="s">
        <v>131</v>
      </c>
      <c r="G133" s="478"/>
      <c r="H133" s="492" t="s">
        <v>132</v>
      </c>
      <c r="I133" s="492"/>
      <c r="J133" s="118" t="s">
        <v>133</v>
      </c>
      <c r="K133" s="471" t="s">
        <v>134</v>
      </c>
      <c r="L133" s="472"/>
      <c r="M133" s="109" t="s">
        <v>135</v>
      </c>
    </row>
    <row r="134" spans="2:15" ht="29.45" customHeight="1" thickBot="1">
      <c r="B134" s="110" t="s">
        <v>136</v>
      </c>
      <c r="C134" s="495" t="s">
        <v>137</v>
      </c>
      <c r="D134" s="495"/>
      <c r="E134" s="111" t="s">
        <v>138</v>
      </c>
      <c r="F134" s="497" t="s">
        <v>139</v>
      </c>
      <c r="G134" s="498"/>
      <c r="H134" s="493" t="s">
        <v>180</v>
      </c>
      <c r="I134" s="494"/>
      <c r="J134" s="111" t="s">
        <v>141</v>
      </c>
      <c r="K134" s="473" t="s">
        <v>142</v>
      </c>
      <c r="L134" s="474"/>
      <c r="M134" s="112" t="s">
        <v>143</v>
      </c>
    </row>
    <row r="135" spans="2:15" ht="13.5" thickTop="1">
      <c r="B135" s="113" t="str">
        <f>B98</f>
        <v>NAC 1</v>
      </c>
      <c r="C135" s="496">
        <f>IF(G110&gt;L110,G110,L110)</f>
        <v>0</v>
      </c>
      <c r="D135" s="496"/>
      <c r="E135" s="116" t="s">
        <v>144</v>
      </c>
      <c r="F135" s="475">
        <f>VLOOKUP(E135,$B$141:$E$150,3)</f>
        <v>1.93</v>
      </c>
      <c r="G135" s="476"/>
      <c r="H135" s="488">
        <v>0</v>
      </c>
      <c r="I135" s="489"/>
      <c r="J135" s="114">
        <f>((H135*2)/1000)*F135</f>
        <v>0</v>
      </c>
      <c r="K135" s="475">
        <f>($C$129-(C135*J135))</f>
        <v>20.399999999999999</v>
      </c>
      <c r="L135" s="476"/>
      <c r="M135" s="115">
        <f>($C$129-K135)/$C$129</f>
        <v>0</v>
      </c>
    </row>
    <row r="136" spans="2:15">
      <c r="B136" s="108" t="str">
        <f>B112</f>
        <v>NAC 2</v>
      </c>
      <c r="C136" s="496">
        <f>IF(G124&gt;L124,G124,L124)</f>
        <v>0</v>
      </c>
      <c r="D136" s="496"/>
      <c r="E136" s="120" t="s">
        <v>144</v>
      </c>
      <c r="F136" s="477">
        <f>VLOOKUP(E136,$B$141:$E$150,3)</f>
        <v>1.93</v>
      </c>
      <c r="G136" s="478"/>
      <c r="H136" s="490">
        <v>0</v>
      </c>
      <c r="I136" s="491"/>
      <c r="J136" s="114">
        <f>((H136*2)/1000)*F136</f>
        <v>0</v>
      </c>
      <c r="K136" s="477">
        <f>($C$129-(C136*J136))</f>
        <v>20.399999999999999</v>
      </c>
      <c r="L136" s="478"/>
      <c r="M136" s="115">
        <f>($C$129-K136)/$C$129</f>
        <v>0</v>
      </c>
    </row>
    <row r="138" spans="2:15">
      <c r="B138" s="486" t="s">
        <v>145</v>
      </c>
      <c r="C138" s="486"/>
      <c r="D138" s="486"/>
      <c r="E138" s="486"/>
      <c r="F138" s="107"/>
      <c r="G138" s="107"/>
    </row>
    <row r="139" spans="2:15">
      <c r="B139" s="487" t="s">
        <v>130</v>
      </c>
      <c r="C139" s="485"/>
      <c r="D139" s="487" t="s">
        <v>146</v>
      </c>
      <c r="E139" s="485"/>
    </row>
    <row r="140" spans="2:15">
      <c r="B140" s="487" t="s">
        <v>138</v>
      </c>
      <c r="C140" s="485"/>
      <c r="D140" s="487" t="s">
        <v>139</v>
      </c>
      <c r="E140" s="485"/>
    </row>
    <row r="141" spans="2:15">
      <c r="B141" s="483" t="s">
        <v>147</v>
      </c>
      <c r="C141" s="484"/>
      <c r="D141" s="485">
        <v>1.21</v>
      </c>
      <c r="E141" s="485"/>
    </row>
    <row r="142" spans="2:15">
      <c r="B142" s="483" t="s">
        <v>148</v>
      </c>
      <c r="C142" s="484"/>
      <c r="D142" s="485">
        <v>1.24</v>
      </c>
      <c r="E142" s="485"/>
    </row>
    <row r="143" spans="2:15">
      <c r="B143" s="483" t="s">
        <v>144</v>
      </c>
      <c r="C143" s="484"/>
      <c r="D143" s="485">
        <v>1.93</v>
      </c>
      <c r="E143" s="485"/>
    </row>
    <row r="144" spans="2:15">
      <c r="B144" s="483" t="s">
        <v>149</v>
      </c>
      <c r="C144" s="484"/>
      <c r="D144" s="485">
        <v>1.98</v>
      </c>
      <c r="E144" s="485"/>
    </row>
    <row r="145" spans="2:5">
      <c r="B145" s="483" t="s">
        <v>150</v>
      </c>
      <c r="C145" s="484"/>
      <c r="D145" s="485">
        <v>3.07</v>
      </c>
      <c r="E145" s="485"/>
    </row>
    <row r="146" spans="2:5">
      <c r="B146" s="483" t="s">
        <v>151</v>
      </c>
      <c r="C146" s="484"/>
      <c r="D146" s="485">
        <v>3.14</v>
      </c>
      <c r="E146" s="485"/>
    </row>
    <row r="147" spans="2:5">
      <c r="B147" s="483" t="s">
        <v>152</v>
      </c>
      <c r="C147" s="484"/>
      <c r="D147" s="485">
        <v>4.8899999999999997</v>
      </c>
      <c r="E147" s="485"/>
    </row>
    <row r="148" spans="2:5">
      <c r="B148" s="483" t="s">
        <v>153</v>
      </c>
      <c r="C148" s="484"/>
      <c r="D148" s="485">
        <v>4.99</v>
      </c>
      <c r="E148" s="485"/>
    </row>
    <row r="149" spans="2:5">
      <c r="B149" s="483" t="s">
        <v>154</v>
      </c>
      <c r="C149" s="484"/>
      <c r="D149" s="485">
        <v>7.77</v>
      </c>
      <c r="E149" s="485"/>
    </row>
    <row r="150" spans="2:5">
      <c r="B150" s="483" t="s">
        <v>155</v>
      </c>
      <c r="C150" s="484"/>
      <c r="D150" s="485">
        <v>7.95</v>
      </c>
      <c r="E150" s="485"/>
    </row>
    <row r="152" spans="2:5">
      <c r="B152" s="482" t="s">
        <v>156</v>
      </c>
      <c r="C152" s="482"/>
      <c r="D152" s="482"/>
      <c r="E152" s="482"/>
    </row>
    <row r="153" spans="2:5">
      <c r="B153" s="482"/>
      <c r="C153" s="482"/>
      <c r="D153" s="482"/>
      <c r="E153" s="482"/>
    </row>
    <row r="154" spans="2:5">
      <c r="B154" s="482"/>
      <c r="C154" s="482"/>
      <c r="D154" s="482"/>
      <c r="E154" s="482"/>
    </row>
    <row r="155" spans="2:5">
      <c r="B155" s="482"/>
      <c r="C155" s="482"/>
      <c r="D155" s="482"/>
      <c r="E155" s="482"/>
    </row>
  </sheetData>
  <mergeCells count="107">
    <mergeCell ref="B7:L7"/>
    <mergeCell ref="B9:L9"/>
    <mergeCell ref="B22:L22"/>
    <mergeCell ref="B27:L27"/>
    <mergeCell ref="B30:L30"/>
    <mergeCell ref="B35:L35"/>
    <mergeCell ref="B2:B4"/>
    <mergeCell ref="C2:L2"/>
    <mergeCell ref="C3:L4"/>
    <mergeCell ref="C5:G5"/>
    <mergeCell ref="H5:L5"/>
    <mergeCell ref="D6:F6"/>
    <mergeCell ref="I6:K6"/>
    <mergeCell ref="B71:L72"/>
    <mergeCell ref="H73:L73"/>
    <mergeCell ref="B74:G75"/>
    <mergeCell ref="H74:L74"/>
    <mergeCell ref="H75:L75"/>
    <mergeCell ref="B76:D76"/>
    <mergeCell ref="E76:G76"/>
    <mergeCell ref="I76:J76"/>
    <mergeCell ref="B55:L55"/>
    <mergeCell ref="B62:L62"/>
    <mergeCell ref="B65:F65"/>
    <mergeCell ref="H65:K65"/>
    <mergeCell ref="B68:B70"/>
    <mergeCell ref="C68:L68"/>
    <mergeCell ref="C69:L69"/>
    <mergeCell ref="B80:K80"/>
    <mergeCell ref="B81:G81"/>
    <mergeCell ref="H81:J81"/>
    <mergeCell ref="B82:K82"/>
    <mergeCell ref="B84:G84"/>
    <mergeCell ref="H84:L84"/>
    <mergeCell ref="B77:G78"/>
    <mergeCell ref="H77:L77"/>
    <mergeCell ref="H78:L78"/>
    <mergeCell ref="B79:D79"/>
    <mergeCell ref="E79:G79"/>
    <mergeCell ref="I79:J79"/>
    <mergeCell ref="B91:L91"/>
    <mergeCell ref="B92:L92"/>
    <mergeCell ref="B93:L93"/>
    <mergeCell ref="B94:L94"/>
    <mergeCell ref="C97:L97"/>
    <mergeCell ref="B98:L98"/>
    <mergeCell ref="B86:G86"/>
    <mergeCell ref="H86:L86"/>
    <mergeCell ref="B87:L87"/>
    <mergeCell ref="B88:L88"/>
    <mergeCell ref="B90:G90"/>
    <mergeCell ref="H90:L90"/>
    <mergeCell ref="B124:F124"/>
    <mergeCell ref="H124:K124"/>
    <mergeCell ref="C129:E129"/>
    <mergeCell ref="C130:E130"/>
    <mergeCell ref="C131:E131"/>
    <mergeCell ref="D99:F99"/>
    <mergeCell ref="I99:K99"/>
    <mergeCell ref="B110:F110"/>
    <mergeCell ref="H110:K110"/>
    <mergeCell ref="B112:L112"/>
    <mergeCell ref="D113:F113"/>
    <mergeCell ref="I113:K113"/>
    <mergeCell ref="H133:I133"/>
    <mergeCell ref="H134:I134"/>
    <mergeCell ref="C133:D133"/>
    <mergeCell ref="C134:D134"/>
    <mergeCell ref="C135:D135"/>
    <mergeCell ref="C136:D136"/>
    <mergeCell ref="F135:G135"/>
    <mergeCell ref="F136:G136"/>
    <mergeCell ref="F134:G134"/>
    <mergeCell ref="F133:G133"/>
    <mergeCell ref="B138:E138"/>
    <mergeCell ref="B139:C139"/>
    <mergeCell ref="D139:E139"/>
    <mergeCell ref="B140:C140"/>
    <mergeCell ref="D140:E140"/>
    <mergeCell ref="B141:C141"/>
    <mergeCell ref="D141:E141"/>
    <mergeCell ref="H135:I135"/>
    <mergeCell ref="H136:I136"/>
    <mergeCell ref="K133:L133"/>
    <mergeCell ref="K134:L134"/>
    <mergeCell ref="K135:L135"/>
    <mergeCell ref="K136:L136"/>
    <mergeCell ref="C127:M127"/>
    <mergeCell ref="B152:E155"/>
    <mergeCell ref="B148:C148"/>
    <mergeCell ref="D148:E148"/>
    <mergeCell ref="B149:C149"/>
    <mergeCell ref="D149:E149"/>
    <mergeCell ref="B150:C150"/>
    <mergeCell ref="D150:E150"/>
    <mergeCell ref="B145:C145"/>
    <mergeCell ref="D145:E145"/>
    <mergeCell ref="B146:C146"/>
    <mergeCell ref="D146:E146"/>
    <mergeCell ref="B147:C147"/>
    <mergeCell ref="D147:E147"/>
    <mergeCell ref="B142:C142"/>
    <mergeCell ref="D142:E142"/>
    <mergeCell ref="B143:C143"/>
    <mergeCell ref="D143:E143"/>
    <mergeCell ref="B144:C144"/>
    <mergeCell ref="D144:E144"/>
  </mergeCells>
  <conditionalFormatting sqref="B94:L94">
    <cfRule type="cellIs" dxfId="61" priority="2" stopIfTrue="1" operator="equal">
      <formula>"The output current is within the panel's limitations."</formula>
    </cfRule>
  </conditionalFormatting>
  <conditionalFormatting sqref="B91:L91">
    <cfRule type="cellIs" dxfId="60" priority="3" stopIfTrue="1" operator="equal">
      <formula>"Circuit#1 current is within the limitations of the circuit."</formula>
    </cfRule>
  </conditionalFormatting>
  <conditionalFormatting sqref="B92:L92">
    <cfRule type="cellIs" dxfId="59" priority="4" stopIfTrue="1" operator="equal">
      <formula>"Circuit#2 current is within the limitations of the circuit."</formula>
    </cfRule>
  </conditionalFormatting>
  <conditionalFormatting sqref="B87:L87">
    <cfRule type="cellIs" dxfId="58" priority="5" stopIfTrue="1" operator="equal">
      <formula>"The batteries can be charged by the 6700 Charger."</formula>
    </cfRule>
  </conditionalFormatting>
  <conditionalFormatting sqref="B88:L88">
    <cfRule type="cellIs" dxfId="57" priority="6" stopIfTrue="1" operator="equal">
      <formula>"The batteries can be housed in the 6700 Cabinet."</formula>
    </cfRule>
  </conditionalFormatting>
  <conditionalFormatting sqref="K135:K136">
    <cfRule type="cellIs" dxfId="56" priority="1" stopIfTrue="1" operator="lessThan">
      <formula>$C$130</formula>
    </cfRule>
  </conditionalFormatting>
  <dataValidations count="4">
    <dataValidation type="list" allowBlank="1" showInputMessage="1" showErrorMessage="1" sqref="E135:E136" xr:uid="{00000000-0002-0000-0100-000000000000}">
      <formula1>"#10 Solid, #10 Stranded, #12 Solid, #12 Stranded, #14 Solid, #14 Stranded, #16 Solid, #16 Stranded, #18 Solid, #18 Stranded"</formula1>
    </dataValidation>
    <dataValidation type="list" operator="greaterThan" allowBlank="1" showInputMessage="1" showErrorMessage="1" sqref="H81:J81" xr:uid="{00000000-0002-0000-0100-000001000000}">
      <formula1>"1.0, 1.2, 1.25"</formula1>
    </dataValidation>
    <dataValidation type="list" allowBlank="1" showInputMessage="1" showErrorMessage="1" sqref="H75:L75" xr:uid="{00000000-0002-0000-0100-000002000000}">
      <formula1>$AD$3:$AD$9</formula1>
    </dataValidation>
    <dataValidation type="list" allowBlank="1" showInputMessage="1" showErrorMessage="1" sqref="H78:L78" xr:uid="{00000000-0002-0000-0100-000003000000}">
      <formula1>$AA$3:$AA$14</formula1>
    </dataValidation>
  </dataValidations>
  <pageMargins left="0.75" right="0.75" top="0.5" bottom="1" header="0.5" footer="0.5"/>
  <pageSetup scale="89" fitToHeight="0" orientation="portrait" r:id="rId1"/>
  <headerFooter alignWithMargins="0">
    <oddFooter>&amp;CPage &amp;P&amp;R&amp;D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E188"/>
  <sheetViews>
    <sheetView showGridLines="0" zoomScaleNormal="100" workbookViewId="0" xr3:uid="{842E5F09-E766-5B8D-85AF-A39847EA96FD}">
      <selection activeCell="C8" sqref="C8"/>
    </sheetView>
  </sheetViews>
  <sheetFormatPr defaultRowHeight="12.75"/>
  <cols>
    <col min="1" max="1" width="2.7109375" customWidth="1"/>
    <col min="2" max="2" width="23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16.28515625" customWidth="1"/>
    <col min="14" max="14" width="14.140625" customWidth="1"/>
    <col min="15" max="15" width="11.85546875" customWidth="1"/>
    <col min="27" max="27" width="10.140625" customWidth="1"/>
  </cols>
  <sheetData>
    <row r="1" spans="1:31" ht="10.5" customHeight="1">
      <c r="A1" s="1"/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181</v>
      </c>
      <c r="D2" s="613"/>
      <c r="E2" s="613"/>
      <c r="F2" s="613"/>
      <c r="G2" s="613"/>
      <c r="H2" s="613"/>
      <c r="I2" s="613"/>
      <c r="J2" s="613"/>
      <c r="K2" s="613"/>
      <c r="L2" s="614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4"/>
      <c r="B7" s="655" t="s">
        <v>16</v>
      </c>
      <c r="C7" s="656"/>
      <c r="D7" s="656"/>
      <c r="E7" s="656"/>
      <c r="F7" s="656"/>
      <c r="G7" s="656"/>
      <c r="H7" s="656"/>
      <c r="I7" s="656"/>
      <c r="J7" s="656"/>
      <c r="K7" s="656"/>
      <c r="L7" s="657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4"/>
      <c r="B8" s="246" t="s">
        <v>182</v>
      </c>
      <c r="C8" s="247">
        <v>1</v>
      </c>
      <c r="D8" s="85" t="s">
        <v>20</v>
      </c>
      <c r="E8" s="248">
        <v>0.19</v>
      </c>
      <c r="F8" s="85" t="s">
        <v>21</v>
      </c>
      <c r="G8" s="86">
        <f>IF(C8&gt;0,PRODUCT(C8,E8),"")</f>
        <v>0.19</v>
      </c>
      <c r="H8" s="247">
        <f>C8</f>
        <v>1</v>
      </c>
      <c r="I8" s="85" t="s">
        <v>20</v>
      </c>
      <c r="J8" s="248">
        <v>0.25</v>
      </c>
      <c r="K8" s="85" t="s">
        <v>21</v>
      </c>
      <c r="L8" s="86">
        <f>IF(H8&gt;0,PRODUCT(H8,J8),"")</f>
        <v>0.25</v>
      </c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4"/>
      <c r="B9" s="655" t="s">
        <v>24</v>
      </c>
      <c r="C9" s="656"/>
      <c r="D9" s="656"/>
      <c r="E9" s="656"/>
      <c r="F9" s="656"/>
      <c r="G9" s="656"/>
      <c r="H9" s="656"/>
      <c r="I9" s="656"/>
      <c r="J9" s="656"/>
      <c r="K9" s="656"/>
      <c r="L9" s="657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7"/>
      <c r="B10" s="18" t="s">
        <v>157</v>
      </c>
      <c r="C10" s="19"/>
      <c r="D10" s="20" t="s">
        <v>20</v>
      </c>
      <c r="E10" s="21">
        <v>5.5000000000000003E-4</v>
      </c>
      <c r="F10" s="20" t="s">
        <v>21</v>
      </c>
      <c r="G10" s="22" t="str">
        <f t="shared" ref="G10:G21" si="0">IF(C10&gt;0,PRODUCT(C10,E10),"")</f>
        <v/>
      </c>
      <c r="H10" s="19">
        <f t="shared" ref="H10:H21" si="1">C10</f>
        <v>0</v>
      </c>
      <c r="I10" s="20" t="s">
        <v>20</v>
      </c>
      <c r="J10" s="21">
        <v>5.5000000000000003E-4</v>
      </c>
      <c r="K10" s="20" t="s">
        <v>21</v>
      </c>
      <c r="L10" s="22" t="str">
        <f t="shared" ref="L10:L21" si="2">IF(H10&gt;0,PRODUCT(H10,J10),"")</f>
        <v/>
      </c>
      <c r="AA10" t="s">
        <v>28</v>
      </c>
      <c r="AB10">
        <v>1</v>
      </c>
    </row>
    <row r="11" spans="1:31" s="6" customFormat="1" ht="12" customHeight="1">
      <c r="A11" s="17"/>
      <c r="B11" s="18" t="s">
        <v>158</v>
      </c>
      <c r="C11" s="19"/>
      <c r="D11" s="20" t="s">
        <v>20</v>
      </c>
      <c r="E11" s="21">
        <v>5.5000000000000003E-4</v>
      </c>
      <c r="F11" s="20" t="s">
        <v>21</v>
      </c>
      <c r="G11" s="22" t="str">
        <f t="shared" si="0"/>
        <v/>
      </c>
      <c r="H11" s="19">
        <f t="shared" si="1"/>
        <v>0</v>
      </c>
      <c r="I11" s="20" t="s">
        <v>20</v>
      </c>
      <c r="J11" s="21">
        <v>5.5000000000000003E-4</v>
      </c>
      <c r="K11" s="20" t="s">
        <v>21</v>
      </c>
      <c r="L11" s="22" t="str">
        <f t="shared" si="2"/>
        <v/>
      </c>
      <c r="AA11" s="6" t="s">
        <v>30</v>
      </c>
      <c r="AB11" s="6">
        <v>1.5</v>
      </c>
    </row>
    <row r="12" spans="1:31" s="6" customFormat="1" ht="12" customHeight="1">
      <c r="A12" s="17"/>
      <c r="B12" s="18" t="s">
        <v>159</v>
      </c>
      <c r="C12" s="19"/>
      <c r="D12" s="20" t="s">
        <v>20</v>
      </c>
      <c r="E12" s="21">
        <v>5.5000000000000003E-4</v>
      </c>
      <c r="F12" s="20" t="s">
        <v>21</v>
      </c>
      <c r="G12" s="22" t="str">
        <f t="shared" si="0"/>
        <v/>
      </c>
      <c r="H12" s="19">
        <f t="shared" si="1"/>
        <v>0</v>
      </c>
      <c r="I12" s="20" t="s">
        <v>20</v>
      </c>
      <c r="J12" s="21">
        <v>5.5000000000000003E-4</v>
      </c>
      <c r="K12" s="20" t="s">
        <v>21</v>
      </c>
      <c r="L12" s="22" t="str">
        <f t="shared" si="2"/>
        <v/>
      </c>
      <c r="AA12" s="6" t="s">
        <v>32</v>
      </c>
      <c r="AB12" s="6">
        <v>2</v>
      </c>
    </row>
    <row r="13" spans="1:31" s="6" customFormat="1" ht="12" customHeight="1">
      <c r="A13" s="17"/>
      <c r="B13" s="18" t="s">
        <v>160</v>
      </c>
      <c r="C13" s="19"/>
      <c r="D13" s="20" t="s">
        <v>20</v>
      </c>
      <c r="E13" s="21">
        <v>5.5000000000000003E-4</v>
      </c>
      <c r="F13" s="20" t="s">
        <v>21</v>
      </c>
      <c r="G13" s="22" t="str">
        <f t="shared" si="0"/>
        <v/>
      </c>
      <c r="H13" s="19">
        <f t="shared" si="1"/>
        <v>0</v>
      </c>
      <c r="I13" s="20" t="s">
        <v>20</v>
      </c>
      <c r="J13" s="21">
        <v>5.5000000000000003E-4</v>
      </c>
      <c r="K13" s="20" t="s">
        <v>21</v>
      </c>
      <c r="L13" s="22" t="str">
        <f t="shared" si="2"/>
        <v/>
      </c>
      <c r="AA13" s="6" t="s">
        <v>34</v>
      </c>
      <c r="AB13" s="6">
        <v>3</v>
      </c>
    </row>
    <row r="14" spans="1:31" s="6" customFormat="1" ht="12" customHeight="1">
      <c r="A14" s="17"/>
      <c r="B14" s="18" t="s">
        <v>161</v>
      </c>
      <c r="C14" s="19"/>
      <c r="D14" s="20" t="s">
        <v>20</v>
      </c>
      <c r="E14" s="21">
        <v>5.5000000000000003E-4</v>
      </c>
      <c r="F14" s="20" t="s">
        <v>21</v>
      </c>
      <c r="G14" s="22" t="str">
        <f t="shared" si="0"/>
        <v/>
      </c>
      <c r="H14" s="19">
        <f t="shared" si="1"/>
        <v>0</v>
      </c>
      <c r="I14" s="20" t="s">
        <v>20</v>
      </c>
      <c r="J14" s="21">
        <v>5.5000000000000003E-4</v>
      </c>
      <c r="K14" s="20" t="s">
        <v>21</v>
      </c>
      <c r="L14" s="22" t="str">
        <f t="shared" si="2"/>
        <v/>
      </c>
      <c r="AA14" s="6" t="s">
        <v>162</v>
      </c>
      <c r="AB14" s="6">
        <v>4</v>
      </c>
    </row>
    <row r="15" spans="1:31" s="6" customFormat="1" ht="12" customHeight="1">
      <c r="A15" s="17"/>
      <c r="B15" s="18" t="s">
        <v>163</v>
      </c>
      <c r="C15" s="19"/>
      <c r="D15" s="20" t="s">
        <v>20</v>
      </c>
      <c r="E15" s="21">
        <v>5.5000000000000003E-4</v>
      </c>
      <c r="F15" s="20" t="s">
        <v>21</v>
      </c>
      <c r="G15" s="22" t="str">
        <f t="shared" si="0"/>
        <v/>
      </c>
      <c r="H15" s="19">
        <f t="shared" si="1"/>
        <v>0</v>
      </c>
      <c r="I15" s="20" t="s">
        <v>20</v>
      </c>
      <c r="J15" s="21">
        <v>5.5000000000000003E-4</v>
      </c>
      <c r="K15" s="20" t="s">
        <v>21</v>
      </c>
      <c r="L15" s="22" t="str">
        <f t="shared" si="2"/>
        <v/>
      </c>
    </row>
    <row r="16" spans="1:31" s="6" customFormat="1" ht="12" customHeight="1">
      <c r="A16" s="17"/>
      <c r="B16" s="18" t="s">
        <v>164</v>
      </c>
      <c r="C16" s="19"/>
      <c r="D16" s="20" t="s">
        <v>20</v>
      </c>
      <c r="E16" s="21">
        <v>5.5000000000000003E-4</v>
      </c>
      <c r="F16" s="20" t="s">
        <v>21</v>
      </c>
      <c r="G16" s="22" t="str">
        <f t="shared" si="0"/>
        <v/>
      </c>
      <c r="H16" s="19">
        <f t="shared" si="1"/>
        <v>0</v>
      </c>
      <c r="I16" s="20" t="s">
        <v>20</v>
      </c>
      <c r="J16" s="21">
        <v>5.5000000000000003E-4</v>
      </c>
      <c r="K16" s="20" t="s">
        <v>21</v>
      </c>
      <c r="L16" s="22" t="str">
        <f t="shared" si="2"/>
        <v/>
      </c>
    </row>
    <row r="17" spans="1:12" s="6" customFormat="1" ht="12" customHeight="1">
      <c r="A17" s="17"/>
      <c r="B17" s="18" t="s">
        <v>183</v>
      </c>
      <c r="C17" s="19"/>
      <c r="D17" s="20" t="s">
        <v>20</v>
      </c>
      <c r="E17" s="21">
        <v>0</v>
      </c>
      <c r="F17" s="20" t="s">
        <v>21</v>
      </c>
      <c r="G17" s="22" t="str">
        <f t="shared" si="0"/>
        <v/>
      </c>
      <c r="H17" s="19">
        <f t="shared" si="1"/>
        <v>0</v>
      </c>
      <c r="I17" s="20" t="s">
        <v>20</v>
      </c>
      <c r="J17" s="21">
        <v>0</v>
      </c>
      <c r="K17" s="20" t="s">
        <v>21</v>
      </c>
      <c r="L17" s="22" t="str">
        <f t="shared" si="2"/>
        <v/>
      </c>
    </row>
    <row r="18" spans="1:12" s="6" customFormat="1" ht="12" customHeight="1">
      <c r="A18" s="17"/>
      <c r="B18" s="18" t="s">
        <v>166</v>
      </c>
      <c r="C18" s="19"/>
      <c r="D18" s="20" t="s">
        <v>20</v>
      </c>
      <c r="E18" s="21">
        <v>5.5000000000000003E-4</v>
      </c>
      <c r="F18" s="20" t="s">
        <v>21</v>
      </c>
      <c r="G18" s="22" t="str">
        <f t="shared" si="0"/>
        <v/>
      </c>
      <c r="H18" s="19">
        <f t="shared" si="1"/>
        <v>0</v>
      </c>
      <c r="I18" s="20" t="s">
        <v>20</v>
      </c>
      <c r="J18" s="21">
        <v>5.5000000000000003E-4</v>
      </c>
      <c r="K18" s="20" t="s">
        <v>21</v>
      </c>
      <c r="L18" s="22" t="str">
        <f t="shared" si="2"/>
        <v/>
      </c>
    </row>
    <row r="19" spans="1:12" s="6" customFormat="1" ht="12" customHeight="1">
      <c r="A19" s="17"/>
      <c r="B19" s="18" t="s">
        <v>167</v>
      </c>
      <c r="C19" s="19"/>
      <c r="D19" s="20" t="s">
        <v>20</v>
      </c>
      <c r="E19" s="21">
        <v>5.5000000000000003E-4</v>
      </c>
      <c r="F19" s="20" t="s">
        <v>21</v>
      </c>
      <c r="G19" s="22" t="str">
        <f t="shared" si="0"/>
        <v/>
      </c>
      <c r="H19" s="19">
        <f t="shared" si="1"/>
        <v>0</v>
      </c>
      <c r="I19" s="20" t="s">
        <v>20</v>
      </c>
      <c r="J19" s="21">
        <v>5.5000000000000003E-4</v>
      </c>
      <c r="K19" s="20" t="s">
        <v>21</v>
      </c>
      <c r="L19" s="22" t="str">
        <f t="shared" si="2"/>
        <v/>
      </c>
    </row>
    <row r="20" spans="1:12" s="6" customFormat="1" ht="12" customHeight="1">
      <c r="A20" s="17"/>
      <c r="B20" s="18" t="s">
        <v>168</v>
      </c>
      <c r="C20" s="19"/>
      <c r="D20" s="20" t="s">
        <v>20</v>
      </c>
      <c r="E20" s="21">
        <v>5.0000000000000001E-4</v>
      </c>
      <c r="F20" s="20" t="s">
        <v>21</v>
      </c>
      <c r="G20" s="22" t="str">
        <f t="shared" si="0"/>
        <v/>
      </c>
      <c r="H20" s="19">
        <f t="shared" si="1"/>
        <v>0</v>
      </c>
      <c r="I20" s="20" t="s">
        <v>20</v>
      </c>
      <c r="J20" s="21">
        <v>5.0000000000000001E-4</v>
      </c>
      <c r="K20" s="20" t="s">
        <v>21</v>
      </c>
      <c r="L20" s="22" t="str">
        <f t="shared" si="2"/>
        <v/>
      </c>
    </row>
    <row r="21" spans="1:12" s="6" customFormat="1" ht="12" customHeight="1">
      <c r="A21" s="17"/>
      <c r="B21" s="18" t="s">
        <v>169</v>
      </c>
      <c r="C21" s="19"/>
      <c r="D21" s="20" t="s">
        <v>20</v>
      </c>
      <c r="E21" s="21">
        <v>5.0000000000000001E-4</v>
      </c>
      <c r="F21" s="20" t="s">
        <v>21</v>
      </c>
      <c r="G21" s="22" t="str">
        <f t="shared" si="0"/>
        <v/>
      </c>
      <c r="H21" s="19">
        <f t="shared" si="1"/>
        <v>0</v>
      </c>
      <c r="I21" s="20" t="s">
        <v>20</v>
      </c>
      <c r="J21" s="21">
        <v>5.0000000000000001E-4</v>
      </c>
      <c r="K21" s="20" t="s">
        <v>21</v>
      </c>
      <c r="L21" s="22" t="str">
        <f t="shared" si="2"/>
        <v/>
      </c>
    </row>
    <row r="22" spans="1:12" s="6" customFormat="1" ht="12" customHeight="1">
      <c r="A22" s="17"/>
      <c r="B22" s="587" t="s">
        <v>53</v>
      </c>
      <c r="C22" s="588"/>
      <c r="D22" s="588"/>
      <c r="E22" s="588"/>
      <c r="F22" s="588"/>
      <c r="G22" s="588"/>
      <c r="H22" s="588"/>
      <c r="I22" s="588"/>
      <c r="J22" s="588"/>
      <c r="K22" s="588"/>
      <c r="L22" s="589"/>
    </row>
    <row r="23" spans="1:12" s="6" customFormat="1" ht="12" customHeight="1">
      <c r="A23" s="17"/>
      <c r="B23" s="18" t="s">
        <v>170</v>
      </c>
      <c r="C23" s="19"/>
      <c r="D23" s="20" t="s">
        <v>20</v>
      </c>
      <c r="E23" s="21">
        <v>0</v>
      </c>
      <c r="F23" s="20" t="s">
        <v>21</v>
      </c>
      <c r="G23" s="22" t="str">
        <f>IF(C23&gt;0,PRODUCT(C23,E23),"")</f>
        <v/>
      </c>
      <c r="H23" s="19">
        <f>C23</f>
        <v>0</v>
      </c>
      <c r="I23" s="20" t="s">
        <v>20</v>
      </c>
      <c r="J23" s="21">
        <v>0</v>
      </c>
      <c r="K23" s="20" t="s">
        <v>21</v>
      </c>
      <c r="L23" s="22" t="str">
        <f>IF(H23&gt;0,PRODUCT(H23,J23),"")</f>
        <v/>
      </c>
    </row>
    <row r="24" spans="1:12" s="6" customFormat="1" ht="12" customHeight="1">
      <c r="A24" s="17"/>
      <c r="B24" s="18" t="s">
        <v>171</v>
      </c>
      <c r="C24" s="19"/>
      <c r="D24" s="20" t="s">
        <v>20</v>
      </c>
      <c r="E24" s="21">
        <v>0</v>
      </c>
      <c r="F24" s="20" t="s">
        <v>21</v>
      </c>
      <c r="G24" s="22" t="str">
        <f>IF(C24&gt;0,PRODUCT(C24,E24),"")</f>
        <v/>
      </c>
      <c r="H24" s="19">
        <f>C24</f>
        <v>0</v>
      </c>
      <c r="I24" s="20" t="s">
        <v>20</v>
      </c>
      <c r="J24" s="21">
        <v>0</v>
      </c>
      <c r="K24" s="20" t="s">
        <v>21</v>
      </c>
      <c r="L24" s="22" t="str">
        <f>IF(H24&gt;0,PRODUCT(H24,J24),"")</f>
        <v/>
      </c>
    </row>
    <row r="25" spans="1:12" s="6" customFormat="1" ht="12" customHeight="1">
      <c r="A25" s="17"/>
      <c r="B25" s="18" t="s">
        <v>172</v>
      </c>
      <c r="C25" s="19"/>
      <c r="D25" s="20" t="s">
        <v>20</v>
      </c>
      <c r="E25" s="21">
        <v>8.2000000000000001E-5</v>
      </c>
      <c r="F25" s="20" t="s">
        <v>21</v>
      </c>
      <c r="G25" s="22" t="str">
        <f>IF(C25&gt;0,PRODUCT(C25,E25),"")</f>
        <v/>
      </c>
      <c r="H25" s="19">
        <f>C25</f>
        <v>0</v>
      </c>
      <c r="I25" s="20" t="s">
        <v>20</v>
      </c>
      <c r="J25" s="21">
        <v>8.2000000000000001E-5</v>
      </c>
      <c r="K25" s="20" t="s">
        <v>21</v>
      </c>
      <c r="L25" s="22" t="str">
        <f>IF(H25&gt;0,PRODUCT(H25,J25),"")</f>
        <v/>
      </c>
    </row>
    <row r="26" spans="1:12" s="6" customFormat="1" ht="12" customHeight="1">
      <c r="A26" s="17"/>
      <c r="B26" s="18" t="s">
        <v>173</v>
      </c>
      <c r="C26" s="19"/>
      <c r="D26" s="20" t="s">
        <v>20</v>
      </c>
      <c r="E26" s="21">
        <v>8.2000000000000001E-5</v>
      </c>
      <c r="F26" s="20" t="s">
        <v>21</v>
      </c>
      <c r="G26" s="22" t="str">
        <f>IF(C26&gt;0,PRODUCT(C26,E26),"")</f>
        <v/>
      </c>
      <c r="H26" s="19">
        <f>C26</f>
        <v>0</v>
      </c>
      <c r="I26" s="20" t="s">
        <v>20</v>
      </c>
      <c r="J26" s="21">
        <v>8.2000000000000001E-5</v>
      </c>
      <c r="K26" s="20" t="s">
        <v>21</v>
      </c>
      <c r="L26" s="22" t="str">
        <f>IF(H26&gt;0,PRODUCT(H26,J26),"")</f>
        <v/>
      </c>
    </row>
    <row r="27" spans="1:12" s="6" customFormat="1" ht="12" customHeight="1">
      <c r="A27" s="17"/>
      <c r="B27" s="587" t="s">
        <v>62</v>
      </c>
      <c r="C27" s="588"/>
      <c r="D27" s="588"/>
      <c r="E27" s="588"/>
      <c r="F27" s="588"/>
      <c r="G27" s="588"/>
      <c r="H27" s="588"/>
      <c r="I27" s="588"/>
      <c r="J27" s="588"/>
      <c r="K27" s="588"/>
      <c r="L27" s="589"/>
    </row>
    <row r="28" spans="1:12" s="6" customFormat="1" ht="12" customHeight="1">
      <c r="A28" s="17"/>
      <c r="B28" s="18" t="s">
        <v>174</v>
      </c>
      <c r="C28" s="19"/>
      <c r="D28" s="20" t="s">
        <v>20</v>
      </c>
      <c r="E28" s="21">
        <v>9.2E-5</v>
      </c>
      <c r="F28" s="20" t="s">
        <v>21</v>
      </c>
      <c r="G28" s="22" t="str">
        <f>IF(C28&gt;0,PRODUCT(C28,E28),"")</f>
        <v/>
      </c>
      <c r="H28" s="19">
        <f>C28</f>
        <v>0</v>
      </c>
      <c r="I28" s="20" t="s">
        <v>20</v>
      </c>
      <c r="J28" s="21">
        <v>9.2E-5</v>
      </c>
      <c r="K28" s="20" t="s">
        <v>21</v>
      </c>
      <c r="L28" s="22" t="str">
        <f>IF(H28&gt;0,PRODUCT(H28,J28),"")</f>
        <v/>
      </c>
    </row>
    <row r="29" spans="1:12" s="6" customFormat="1" ht="12" customHeight="1">
      <c r="A29" s="17"/>
      <c r="B29" s="18" t="s">
        <v>175</v>
      </c>
      <c r="C29" s="19"/>
      <c r="D29" s="20" t="s">
        <v>20</v>
      </c>
      <c r="E29" s="21">
        <v>9.2E-5</v>
      </c>
      <c r="F29" s="20" t="s">
        <v>21</v>
      </c>
      <c r="G29" s="22" t="str">
        <f>IF(C29&gt;0,PRODUCT(C29,E29),"")</f>
        <v/>
      </c>
      <c r="H29" s="19">
        <f>C29</f>
        <v>0</v>
      </c>
      <c r="I29" s="20" t="s">
        <v>20</v>
      </c>
      <c r="J29" s="21">
        <v>9.2E-5</v>
      </c>
      <c r="K29" s="20" t="s">
        <v>21</v>
      </c>
      <c r="L29" s="22" t="str">
        <f>IF(H29&gt;0,PRODUCT(H29,J29),"")</f>
        <v/>
      </c>
    </row>
    <row r="30" spans="1:12" s="6" customFormat="1" ht="12" customHeight="1">
      <c r="A30" s="17"/>
      <c r="B30" s="587" t="s">
        <v>66</v>
      </c>
      <c r="C30" s="588"/>
      <c r="D30" s="588"/>
      <c r="E30" s="588"/>
      <c r="F30" s="588"/>
      <c r="G30" s="588"/>
      <c r="H30" s="588"/>
      <c r="I30" s="588"/>
      <c r="J30" s="588"/>
      <c r="K30" s="588"/>
      <c r="L30" s="589"/>
    </row>
    <row r="31" spans="1:12" s="6" customFormat="1" ht="12" customHeight="1">
      <c r="A31" s="17"/>
      <c r="B31" s="18" t="s">
        <v>176</v>
      </c>
      <c r="C31" s="19"/>
      <c r="D31" s="20" t="s">
        <v>20</v>
      </c>
      <c r="E31" s="21">
        <v>8.0000000000000002E-3</v>
      </c>
      <c r="F31" s="20" t="s">
        <v>21</v>
      </c>
      <c r="G31" s="22" t="str">
        <f>IF(C31&gt;0,PRODUCT(C31,E31),"")</f>
        <v/>
      </c>
      <c r="H31" s="19">
        <f>C31</f>
        <v>0</v>
      </c>
      <c r="I31" s="20" t="s">
        <v>20</v>
      </c>
      <c r="J31" s="21">
        <v>0.06</v>
      </c>
      <c r="K31" s="20" t="s">
        <v>21</v>
      </c>
      <c r="L31" s="22" t="str">
        <f>IF(H31&gt;0,PRODUCT(H31,J31),"")</f>
        <v/>
      </c>
    </row>
    <row r="32" spans="1:12" s="6" customFormat="1" ht="12" customHeight="1">
      <c r="A32" s="17"/>
      <c r="B32" s="18" t="s">
        <v>177</v>
      </c>
      <c r="C32" s="19"/>
      <c r="D32" s="20" t="s">
        <v>20</v>
      </c>
      <c r="E32" s="21">
        <v>0.02</v>
      </c>
      <c r="F32" s="20" t="s">
        <v>21</v>
      </c>
      <c r="G32" s="22" t="str">
        <f>IF(C32&gt;0,PRODUCT(C32,E32),"")</f>
        <v/>
      </c>
      <c r="H32" s="19">
        <f>C32</f>
        <v>0</v>
      </c>
      <c r="I32" s="20" t="s">
        <v>20</v>
      </c>
      <c r="J32" s="21">
        <v>0.106</v>
      </c>
      <c r="K32" s="20" t="s">
        <v>21</v>
      </c>
      <c r="L32" s="22" t="str">
        <f>IF(H32&gt;0,PRODUCT(H32,J32),"")</f>
        <v/>
      </c>
    </row>
    <row r="33" spans="1:12" s="6" customFormat="1" ht="12" customHeight="1">
      <c r="A33" s="17"/>
      <c r="B33" s="18" t="s">
        <v>178</v>
      </c>
      <c r="C33" s="19"/>
      <c r="D33" s="20" t="s">
        <v>20</v>
      </c>
      <c r="E33" s="21">
        <v>0.01</v>
      </c>
      <c r="F33" s="20" t="s">
        <v>21</v>
      </c>
      <c r="G33" s="22" t="str">
        <f>IF(C33&gt;0,PRODUCT(C33,E33),"")</f>
        <v/>
      </c>
      <c r="H33" s="19">
        <f>C33</f>
        <v>0</v>
      </c>
      <c r="I33" s="20" t="s">
        <v>20</v>
      </c>
      <c r="J33" s="21">
        <v>0.22</v>
      </c>
      <c r="K33" s="20" t="s">
        <v>21</v>
      </c>
      <c r="L33" s="22" t="str">
        <f>IF(H33&gt;0,PRODUCT(H33,J33),"")</f>
        <v/>
      </c>
    </row>
    <row r="34" spans="1:12" s="6" customFormat="1" ht="12" customHeight="1">
      <c r="A34" s="17"/>
      <c r="B34" s="18" t="s">
        <v>179</v>
      </c>
      <c r="C34" s="19"/>
      <c r="D34" s="20" t="s">
        <v>20</v>
      </c>
      <c r="E34" s="21">
        <v>1E-3</v>
      </c>
      <c r="F34" s="20" t="s">
        <v>21</v>
      </c>
      <c r="G34" s="22" t="str">
        <f>IF(C34&gt;0,PRODUCT(C34,E34),"")</f>
        <v/>
      </c>
      <c r="H34" s="19">
        <f>C34</f>
        <v>0</v>
      </c>
      <c r="I34" s="20" t="s">
        <v>20</v>
      </c>
      <c r="J34" s="21">
        <v>3.2000000000000001E-2</v>
      </c>
      <c r="K34" s="20" t="s">
        <v>21</v>
      </c>
      <c r="L34" s="22" t="str">
        <f>IF(H34&gt;0,PRODUCT(H34,J34),"")</f>
        <v/>
      </c>
    </row>
    <row r="35" spans="1:12" s="6" customFormat="1" ht="12" customHeight="1">
      <c r="A35" s="17"/>
      <c r="B35" s="587" t="s">
        <v>75</v>
      </c>
      <c r="C35" s="588"/>
      <c r="D35" s="588"/>
      <c r="E35" s="588"/>
      <c r="F35" s="588"/>
      <c r="G35" s="588"/>
      <c r="H35" s="588"/>
      <c r="I35" s="588"/>
      <c r="J35" s="588"/>
      <c r="K35" s="588"/>
      <c r="L35" s="589"/>
    </row>
    <row r="36" spans="1:12" s="6" customFormat="1" ht="12" customHeight="1">
      <c r="A36" s="17"/>
      <c r="B36" s="25">
        <v>5860</v>
      </c>
      <c r="C36" s="19"/>
      <c r="D36" s="20" t="s">
        <v>20</v>
      </c>
      <c r="E36" s="21">
        <v>0.02</v>
      </c>
      <c r="F36" s="20" t="s">
        <v>21</v>
      </c>
      <c r="G36" s="22" t="str">
        <f>IF(C36&gt;0,PRODUCT(C36,E36),"")</f>
        <v/>
      </c>
      <c r="H36" s="19">
        <f>C36</f>
        <v>0</v>
      </c>
      <c r="I36" s="20" t="s">
        <v>20</v>
      </c>
      <c r="J36" s="21">
        <v>2.5000000000000001E-2</v>
      </c>
      <c r="K36" s="20" t="s">
        <v>21</v>
      </c>
      <c r="L36" s="22" t="str">
        <f>IF(H36&gt;0,PRODUCT(H36,J36),"")</f>
        <v/>
      </c>
    </row>
    <row r="37" spans="1:12" s="6" customFormat="1" ht="12" customHeight="1">
      <c r="A37" s="17"/>
      <c r="B37" s="25" t="s">
        <v>80</v>
      </c>
      <c r="C37" s="19"/>
      <c r="D37" s="20" t="s">
        <v>20</v>
      </c>
      <c r="E37" s="21">
        <v>2.5000000000000001E-2</v>
      </c>
      <c r="F37" s="20" t="s">
        <v>21</v>
      </c>
      <c r="G37" s="22" t="str">
        <f>IF(C37&gt;0,PRODUCT(C37,E37),"")</f>
        <v/>
      </c>
      <c r="H37" s="19">
        <f>C37</f>
        <v>0</v>
      </c>
      <c r="I37" s="20" t="s">
        <v>20</v>
      </c>
      <c r="J37" s="21">
        <v>0.05</v>
      </c>
      <c r="K37" s="20" t="s">
        <v>21</v>
      </c>
      <c r="L37" s="22" t="str">
        <f>IF(H37&gt;0,PRODUCT(H37,J37),"")</f>
        <v/>
      </c>
    </row>
    <row r="38" spans="1:12" s="6" customFormat="1" ht="12" customHeight="1">
      <c r="A38" s="17"/>
      <c r="B38" s="25" t="s">
        <v>79</v>
      </c>
      <c r="C38" s="19"/>
      <c r="D38" s="20" t="s">
        <v>20</v>
      </c>
      <c r="E38" s="21">
        <v>0.02</v>
      </c>
      <c r="F38" s="20" t="s">
        <v>21</v>
      </c>
      <c r="G38" s="22" t="str">
        <f>IF(C38&gt;0,PRODUCT(C38,E38),"")</f>
        <v/>
      </c>
      <c r="H38" s="19">
        <f>C38</f>
        <v>0</v>
      </c>
      <c r="I38" s="20" t="s">
        <v>20</v>
      </c>
      <c r="J38" s="21">
        <v>2.5000000000000001E-2</v>
      </c>
      <c r="K38" s="20" t="s">
        <v>21</v>
      </c>
      <c r="L38" s="22" t="str">
        <f>IF(H38&gt;0,PRODUCT(H38,J38),"")</f>
        <v/>
      </c>
    </row>
    <row r="39" spans="1:12" s="6" customFormat="1" ht="12" customHeight="1">
      <c r="A39" s="17"/>
      <c r="B39" s="25" t="s">
        <v>76</v>
      </c>
      <c r="C39" s="19"/>
      <c r="D39" s="20" t="s">
        <v>20</v>
      </c>
      <c r="E39" s="21">
        <v>4.4999999999999998E-2</v>
      </c>
      <c r="F39" s="20" t="s">
        <v>21</v>
      </c>
      <c r="G39" s="22" t="str">
        <f t="shared" ref="G39:G53" si="3">IF(C39&gt;0,PRODUCT(C39,E39),"")</f>
        <v/>
      </c>
      <c r="H39" s="19">
        <f t="shared" ref="H39:H53" si="4">C39</f>
        <v>0</v>
      </c>
      <c r="I39" s="20" t="s">
        <v>20</v>
      </c>
      <c r="J39" s="21">
        <v>4.4999999999999998E-2</v>
      </c>
      <c r="K39" s="20" t="s">
        <v>21</v>
      </c>
      <c r="L39" s="22" t="str">
        <f t="shared" ref="L39:L53" si="5">IF(H39&gt;0,PRODUCT(H39,J39),"")</f>
        <v/>
      </c>
    </row>
    <row r="40" spans="1:12" s="6" customFormat="1" ht="12" customHeight="1">
      <c r="A40" s="17"/>
      <c r="B40" s="25" t="s">
        <v>77</v>
      </c>
      <c r="C40" s="19"/>
      <c r="D40" s="20" t="s">
        <v>20</v>
      </c>
      <c r="E40" s="21">
        <v>0.01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22" t="str">
        <f t="shared" si="5"/>
        <v/>
      </c>
    </row>
    <row r="41" spans="1:12" s="6" customFormat="1" ht="12" customHeight="1">
      <c r="A41" s="17"/>
      <c r="B41" s="25" t="s">
        <v>81</v>
      </c>
      <c r="C41" s="19"/>
      <c r="D41" s="20" t="s">
        <v>20</v>
      </c>
      <c r="E41" s="21">
        <v>3.5000000000000003E-2</v>
      </c>
      <c r="F41" s="20" t="s">
        <v>21</v>
      </c>
      <c r="G41" s="22" t="str">
        <f t="shared" si="3"/>
        <v/>
      </c>
      <c r="H41" s="19">
        <f t="shared" si="4"/>
        <v>0</v>
      </c>
      <c r="I41" s="20" t="s">
        <v>20</v>
      </c>
      <c r="J41" s="21">
        <v>0.14499999999999999</v>
      </c>
      <c r="K41" s="20" t="s">
        <v>21</v>
      </c>
      <c r="L41" s="22" t="str">
        <f t="shared" si="5"/>
        <v/>
      </c>
    </row>
    <row r="42" spans="1:12" s="6" customFormat="1" ht="12" customHeight="1">
      <c r="A42" s="17"/>
      <c r="B42" s="25" t="s">
        <v>82</v>
      </c>
      <c r="C42" s="19"/>
      <c r="D42" s="20" t="s">
        <v>20</v>
      </c>
      <c r="E42" s="21">
        <v>3.5000000000000003E-2</v>
      </c>
      <c r="F42" s="20" t="s">
        <v>21</v>
      </c>
      <c r="G42" s="22" t="str">
        <f t="shared" si="3"/>
        <v/>
      </c>
      <c r="H42" s="19">
        <f t="shared" si="4"/>
        <v>0</v>
      </c>
      <c r="I42" s="20" t="s">
        <v>20</v>
      </c>
      <c r="J42" s="21">
        <v>0.14499999999999999</v>
      </c>
      <c r="K42" s="20" t="s">
        <v>21</v>
      </c>
      <c r="L42" s="22" t="str">
        <f t="shared" si="5"/>
        <v/>
      </c>
    </row>
    <row r="43" spans="1:12" s="6" customFormat="1" ht="12" customHeight="1">
      <c r="A43" s="17"/>
      <c r="B43" s="25" t="s">
        <v>83</v>
      </c>
      <c r="C43" s="19"/>
      <c r="D43" s="20" t="s">
        <v>20</v>
      </c>
      <c r="E43" s="21">
        <v>3.5000000000000003E-2</v>
      </c>
      <c r="F43" s="20" t="s">
        <v>21</v>
      </c>
      <c r="G43" s="22" t="str">
        <f t="shared" si="3"/>
        <v/>
      </c>
      <c r="H43" s="19">
        <f t="shared" si="4"/>
        <v>0</v>
      </c>
      <c r="I43" s="20" t="s">
        <v>20</v>
      </c>
      <c r="J43" s="21">
        <v>0.2</v>
      </c>
      <c r="K43" s="20" t="s">
        <v>21</v>
      </c>
      <c r="L43" s="22" t="str">
        <f t="shared" si="5"/>
        <v/>
      </c>
    </row>
    <row r="44" spans="1:12" s="6" customFormat="1" ht="12" customHeight="1">
      <c r="A44" s="17"/>
      <c r="B44" s="25" t="s">
        <v>84</v>
      </c>
      <c r="C44" s="19"/>
      <c r="D44" s="20" t="s">
        <v>20</v>
      </c>
      <c r="E44" s="21">
        <v>0</v>
      </c>
      <c r="F44" s="20" t="s">
        <v>21</v>
      </c>
      <c r="G44" s="22" t="str">
        <f t="shared" si="3"/>
        <v/>
      </c>
      <c r="H44" s="19">
        <f t="shared" si="4"/>
        <v>0</v>
      </c>
      <c r="I44" s="20" t="s">
        <v>20</v>
      </c>
      <c r="J44" s="21">
        <v>0.22</v>
      </c>
      <c r="K44" s="20" t="s">
        <v>21</v>
      </c>
      <c r="L44" s="22" t="str">
        <f t="shared" si="5"/>
        <v/>
      </c>
    </row>
    <row r="45" spans="1:12" s="23" customFormat="1" ht="12" customHeight="1">
      <c r="A45" s="17"/>
      <c r="B45" s="25" t="s">
        <v>85</v>
      </c>
      <c r="C45" s="19"/>
      <c r="D45" s="20" t="s">
        <v>20</v>
      </c>
      <c r="E45" s="21">
        <v>9.2999999999999999E-2</v>
      </c>
      <c r="F45" s="20" t="s">
        <v>21</v>
      </c>
      <c r="G45" s="22" t="str">
        <f t="shared" si="3"/>
        <v/>
      </c>
      <c r="H45" s="19">
        <f t="shared" si="4"/>
        <v>0</v>
      </c>
      <c r="I45" s="20" t="s">
        <v>20</v>
      </c>
      <c r="J45" s="21">
        <v>0.13600000000000001</v>
      </c>
      <c r="K45" s="20" t="s">
        <v>21</v>
      </c>
      <c r="L45" s="22" t="str">
        <f t="shared" si="5"/>
        <v/>
      </c>
    </row>
    <row r="46" spans="1:12" s="23" customFormat="1" ht="12" customHeight="1">
      <c r="A46" s="17"/>
      <c r="B46" s="25" t="s">
        <v>86</v>
      </c>
      <c r="C46" s="19"/>
      <c r="D46" s="20" t="s">
        <v>20</v>
      </c>
      <c r="E46" s="21">
        <v>9.8000000000000004E-2</v>
      </c>
      <c r="F46" s="20" t="s">
        <v>21</v>
      </c>
      <c r="G46" s="22" t="str">
        <f t="shared" si="3"/>
        <v/>
      </c>
      <c r="H46" s="19">
        <f t="shared" si="4"/>
        <v>0</v>
      </c>
      <c r="I46" s="20" t="s">
        <v>20</v>
      </c>
      <c r="J46" s="21">
        <v>0.155</v>
      </c>
      <c r="K46" s="20" t="s">
        <v>21</v>
      </c>
      <c r="L46" s="22" t="str">
        <f t="shared" si="5"/>
        <v/>
      </c>
    </row>
    <row r="47" spans="1:12" s="6" customFormat="1" ht="12" customHeight="1">
      <c r="A47" s="17"/>
      <c r="B47" s="18" t="s">
        <v>87</v>
      </c>
      <c r="C47" s="19"/>
      <c r="D47" s="20" t="s">
        <v>20</v>
      </c>
      <c r="E47" s="21">
        <v>5.5E-2</v>
      </c>
      <c r="F47" s="20" t="s">
        <v>21</v>
      </c>
      <c r="G47" s="22" t="str">
        <f>IF(C47&gt;0,PRODUCT(C47,E47),"")</f>
        <v/>
      </c>
      <c r="H47" s="19">
        <f>C47</f>
        <v>0</v>
      </c>
      <c r="I47" s="20" t="s">
        <v>20</v>
      </c>
      <c r="J47" s="21">
        <v>0.1</v>
      </c>
      <c r="K47" s="20" t="s">
        <v>21</v>
      </c>
      <c r="L47" s="22" t="str">
        <f>IF(H47&gt;0,PRODUCT(H47,J47),"")</f>
        <v/>
      </c>
    </row>
    <row r="48" spans="1:12" s="6" customFormat="1" ht="12" customHeight="1">
      <c r="A48" s="17"/>
      <c r="B48" s="18" t="s">
        <v>88</v>
      </c>
      <c r="C48" s="19"/>
      <c r="D48" s="20" t="s">
        <v>20</v>
      </c>
      <c r="E48" s="21">
        <v>5.5E-2</v>
      </c>
      <c r="F48" s="20" t="s">
        <v>21</v>
      </c>
      <c r="G48" s="22" t="str">
        <f>IF(C48&gt;0,PRODUCT(C48,E48),"")</f>
        <v/>
      </c>
      <c r="H48" s="19">
        <f>C48</f>
        <v>0</v>
      </c>
      <c r="I48" s="20" t="s">
        <v>20</v>
      </c>
      <c r="J48" s="21">
        <v>0.1</v>
      </c>
      <c r="K48" s="20" t="s">
        <v>21</v>
      </c>
      <c r="L48" s="22" t="str">
        <f>IF(H48&gt;0,PRODUCT(H48,J48),"")</f>
        <v/>
      </c>
    </row>
    <row r="49" spans="1:13" s="6" customFormat="1" ht="12" customHeight="1">
      <c r="A49" s="17"/>
      <c r="B49" s="25" t="s">
        <v>91</v>
      </c>
      <c r="C49" s="19"/>
      <c r="D49" s="20" t="s">
        <v>20</v>
      </c>
      <c r="E49" s="21">
        <v>2.1000000000000001E-2</v>
      </c>
      <c r="F49" s="20" t="s">
        <v>21</v>
      </c>
      <c r="G49" s="22" t="str">
        <f t="shared" si="3"/>
        <v/>
      </c>
      <c r="H49" s="19">
        <f t="shared" si="4"/>
        <v>0</v>
      </c>
      <c r="I49" s="20" t="s">
        <v>20</v>
      </c>
      <c r="J49" s="21">
        <v>2.1000000000000001E-2</v>
      </c>
      <c r="K49" s="20" t="s">
        <v>21</v>
      </c>
      <c r="L49" s="22" t="str">
        <f t="shared" si="5"/>
        <v/>
      </c>
      <c r="M49" s="24"/>
    </row>
    <row r="50" spans="1:13" s="6" customFormat="1" ht="12" customHeight="1">
      <c r="A50" s="17"/>
      <c r="B50" s="25" t="s">
        <v>92</v>
      </c>
      <c r="C50" s="19"/>
      <c r="D50" s="20" t="s">
        <v>20</v>
      </c>
      <c r="E50" s="21">
        <v>2.1000000000000001E-2</v>
      </c>
      <c r="F50" s="20" t="s">
        <v>21</v>
      </c>
      <c r="G50" s="22" t="str">
        <f t="shared" si="3"/>
        <v/>
      </c>
      <c r="H50" s="19">
        <f t="shared" si="4"/>
        <v>0</v>
      </c>
      <c r="I50" s="20" t="s">
        <v>20</v>
      </c>
      <c r="J50" s="21">
        <v>2.1000000000000001E-2</v>
      </c>
      <c r="K50" s="20" t="s">
        <v>21</v>
      </c>
      <c r="L50" s="22" t="str">
        <f t="shared" si="5"/>
        <v/>
      </c>
      <c r="M50" s="24"/>
    </row>
    <row r="51" spans="1:13" s="6" customFormat="1" ht="12" customHeight="1">
      <c r="A51" s="17"/>
      <c r="B51" s="25" t="s">
        <v>93</v>
      </c>
      <c r="C51" s="19"/>
      <c r="D51" s="20" t="s">
        <v>20</v>
      </c>
      <c r="E51" s="21">
        <v>7.9000000000000001E-2</v>
      </c>
      <c r="F51" s="20" t="s">
        <v>21</v>
      </c>
      <c r="G51" s="22" t="str">
        <f t="shared" si="3"/>
        <v/>
      </c>
      <c r="H51" s="19">
        <f t="shared" si="4"/>
        <v>0</v>
      </c>
      <c r="I51" s="20" t="s">
        <v>20</v>
      </c>
      <c r="J51" s="21">
        <v>7.9000000000000001E-2</v>
      </c>
      <c r="K51" s="20" t="s">
        <v>21</v>
      </c>
      <c r="L51" s="22" t="str">
        <f t="shared" si="5"/>
        <v/>
      </c>
      <c r="M51" s="24"/>
    </row>
    <row r="52" spans="1:13" s="6" customFormat="1" ht="12" customHeight="1">
      <c r="A52" s="17"/>
      <c r="B52" s="25" t="s">
        <v>94</v>
      </c>
      <c r="C52" s="19"/>
      <c r="D52" s="20" t="s">
        <v>20</v>
      </c>
      <c r="E52" s="21">
        <v>5.2999999999999999E-2</v>
      </c>
      <c r="F52" s="20" t="s">
        <v>21</v>
      </c>
      <c r="G52" s="22" t="str">
        <f t="shared" si="3"/>
        <v/>
      </c>
      <c r="H52" s="19">
        <f t="shared" si="4"/>
        <v>0</v>
      </c>
      <c r="I52" s="20" t="s">
        <v>20</v>
      </c>
      <c r="J52" s="21">
        <v>5.2999999999999999E-2</v>
      </c>
      <c r="K52" s="20" t="s">
        <v>21</v>
      </c>
      <c r="L52" s="22" t="str">
        <f t="shared" si="5"/>
        <v/>
      </c>
      <c r="M52" s="24"/>
    </row>
    <row r="53" spans="1:13" s="6" customFormat="1" ht="12" customHeight="1">
      <c r="A53" s="17"/>
      <c r="B53" s="26" t="s">
        <v>95</v>
      </c>
      <c r="C53" s="27"/>
      <c r="D53" s="28" t="s">
        <v>20</v>
      </c>
      <c r="E53" s="29">
        <v>0.12</v>
      </c>
      <c r="F53" s="28" t="s">
        <v>21</v>
      </c>
      <c r="G53" s="30" t="str">
        <f t="shared" si="3"/>
        <v/>
      </c>
      <c r="H53" s="19">
        <f t="shared" si="4"/>
        <v>0</v>
      </c>
      <c r="I53" s="20" t="s">
        <v>20</v>
      </c>
      <c r="J53" s="21">
        <v>0.23</v>
      </c>
      <c r="K53" s="20" t="s">
        <v>21</v>
      </c>
      <c r="L53" s="22" t="str">
        <f t="shared" si="5"/>
        <v/>
      </c>
    </row>
    <row r="54" spans="1:13" s="23" customFormat="1" ht="12" customHeight="1">
      <c r="A54" s="17"/>
      <c r="B54" s="587" t="s">
        <v>96</v>
      </c>
      <c r="C54" s="588"/>
      <c r="D54" s="588"/>
      <c r="E54" s="588"/>
      <c r="F54" s="588"/>
      <c r="G54" s="588"/>
      <c r="H54" s="588"/>
      <c r="I54" s="588"/>
      <c r="J54" s="588"/>
      <c r="K54" s="588"/>
      <c r="L54" s="589"/>
    </row>
    <row r="55" spans="1:13" s="23" customFormat="1" ht="12" customHeight="1">
      <c r="A55" s="17"/>
      <c r="B55" s="18" t="s">
        <v>97</v>
      </c>
      <c r="C55" s="19">
        <v>0</v>
      </c>
      <c r="D55" s="20" t="s">
        <v>20</v>
      </c>
      <c r="E55" s="21">
        <v>0</v>
      </c>
      <c r="F55" s="20" t="s">
        <v>21</v>
      </c>
      <c r="G55" s="22" t="str">
        <f t="shared" ref="G55:G60" si="6">IF(C55&gt;0,PRODUCT(C55,E55),"")</f>
        <v/>
      </c>
      <c r="H55" s="19">
        <f t="shared" ref="H55:H60" si="7">C55</f>
        <v>0</v>
      </c>
      <c r="I55" s="20" t="s">
        <v>20</v>
      </c>
      <c r="J55" s="21">
        <v>0</v>
      </c>
      <c r="K55" s="20" t="s">
        <v>21</v>
      </c>
      <c r="L55" s="22" t="str">
        <f t="shared" ref="L55:L60" si="8">IF(H55&gt;0,PRODUCT(H55,J55),"")</f>
        <v/>
      </c>
    </row>
    <row r="56" spans="1:13" s="23" customFormat="1" ht="12" customHeight="1">
      <c r="A56" s="17"/>
      <c r="B56" s="26" t="s">
        <v>98</v>
      </c>
      <c r="C56" s="27">
        <v>0</v>
      </c>
      <c r="D56" s="28" t="s">
        <v>20</v>
      </c>
      <c r="E56" s="29">
        <v>0</v>
      </c>
      <c r="F56" s="28" t="s">
        <v>21</v>
      </c>
      <c r="G56" s="30" t="str">
        <f t="shared" si="6"/>
        <v/>
      </c>
      <c r="H56" s="19">
        <f t="shared" si="7"/>
        <v>0</v>
      </c>
      <c r="I56" s="20" t="s">
        <v>20</v>
      </c>
      <c r="J56" s="21">
        <v>0</v>
      </c>
      <c r="K56" s="20" t="s">
        <v>21</v>
      </c>
      <c r="L56" s="22" t="str">
        <f t="shared" si="8"/>
        <v/>
      </c>
    </row>
    <row r="57" spans="1:13" s="23" customFormat="1" ht="12" customHeight="1">
      <c r="A57" s="17"/>
      <c r="B57" s="26" t="s">
        <v>99</v>
      </c>
      <c r="C57" s="19">
        <v>0</v>
      </c>
      <c r="D57" s="20" t="s">
        <v>20</v>
      </c>
      <c r="E57" s="21">
        <v>0</v>
      </c>
      <c r="F57" s="20" t="s">
        <v>21</v>
      </c>
      <c r="G57" s="22" t="str">
        <f t="shared" si="6"/>
        <v/>
      </c>
      <c r="H57" s="19">
        <f t="shared" si="7"/>
        <v>0</v>
      </c>
      <c r="I57" s="20" t="s">
        <v>20</v>
      </c>
      <c r="J57" s="21">
        <v>0</v>
      </c>
      <c r="K57" s="20" t="s">
        <v>21</v>
      </c>
      <c r="L57" s="22" t="str">
        <f t="shared" si="8"/>
        <v/>
      </c>
    </row>
    <row r="58" spans="1:13" s="23" customFormat="1" ht="12" customHeight="1">
      <c r="A58" s="17"/>
      <c r="B58" s="26" t="s">
        <v>100</v>
      </c>
      <c r="C58" s="19">
        <v>0</v>
      </c>
      <c r="D58" s="20" t="s">
        <v>20</v>
      </c>
      <c r="E58" s="21">
        <v>0</v>
      </c>
      <c r="F58" s="20" t="s">
        <v>21</v>
      </c>
      <c r="G58" s="22" t="str">
        <f t="shared" si="6"/>
        <v/>
      </c>
      <c r="H58" s="19">
        <f t="shared" si="7"/>
        <v>0</v>
      </c>
      <c r="I58" s="20" t="s">
        <v>20</v>
      </c>
      <c r="J58" s="21">
        <v>0</v>
      </c>
      <c r="K58" s="20" t="s">
        <v>21</v>
      </c>
      <c r="L58" s="22" t="str">
        <f t="shared" si="8"/>
        <v/>
      </c>
    </row>
    <row r="59" spans="1:13" s="23" customFormat="1" ht="12" customHeight="1">
      <c r="A59" s="17"/>
      <c r="B59" s="26" t="s">
        <v>101</v>
      </c>
      <c r="C59" s="19">
        <v>0</v>
      </c>
      <c r="D59" s="20" t="s">
        <v>20</v>
      </c>
      <c r="E59" s="21">
        <v>0</v>
      </c>
      <c r="F59" s="20" t="s">
        <v>21</v>
      </c>
      <c r="G59" s="22" t="str">
        <f t="shared" si="6"/>
        <v/>
      </c>
      <c r="H59" s="19">
        <f t="shared" si="7"/>
        <v>0</v>
      </c>
      <c r="I59" s="20" t="s">
        <v>20</v>
      </c>
      <c r="J59" s="21">
        <v>0</v>
      </c>
      <c r="K59" s="20" t="s">
        <v>21</v>
      </c>
      <c r="L59" s="22" t="str">
        <f t="shared" si="8"/>
        <v/>
      </c>
    </row>
    <row r="60" spans="1:13" s="23" customFormat="1" ht="12" customHeight="1">
      <c r="A60" s="17"/>
      <c r="B60" s="31" t="s">
        <v>102</v>
      </c>
      <c r="C60" s="32">
        <v>0</v>
      </c>
      <c r="D60" s="33" t="s">
        <v>20</v>
      </c>
      <c r="E60" s="34">
        <v>0</v>
      </c>
      <c r="F60" s="33" t="s">
        <v>21</v>
      </c>
      <c r="G60" s="35" t="str">
        <f t="shared" si="6"/>
        <v/>
      </c>
      <c r="H60" s="32">
        <f t="shared" si="7"/>
        <v>0</v>
      </c>
      <c r="I60" s="33" t="s">
        <v>20</v>
      </c>
      <c r="J60" s="34">
        <v>0</v>
      </c>
      <c r="K60" s="36" t="s">
        <v>21</v>
      </c>
      <c r="L60" s="37" t="str">
        <f t="shared" si="8"/>
        <v/>
      </c>
    </row>
    <row r="61" spans="1:13" s="23" customFormat="1" ht="12" customHeight="1">
      <c r="A61" s="17"/>
      <c r="B61" s="590" t="s">
        <v>103</v>
      </c>
      <c r="C61" s="591"/>
      <c r="D61" s="591"/>
      <c r="E61" s="591"/>
      <c r="F61" s="591"/>
      <c r="G61" s="591"/>
      <c r="H61" s="591"/>
      <c r="I61" s="591"/>
      <c r="J61" s="591"/>
      <c r="K61" s="591"/>
      <c r="L61" s="592"/>
    </row>
    <row r="62" spans="1:13" s="23" customFormat="1" ht="12" customHeight="1">
      <c r="A62" s="17"/>
      <c r="B62" s="18" t="s">
        <v>104</v>
      </c>
      <c r="C62" s="19"/>
      <c r="D62" s="20"/>
      <c r="E62" s="21">
        <f>G113</f>
        <v>0</v>
      </c>
      <c r="F62" s="20" t="s">
        <v>21</v>
      </c>
      <c r="G62" s="22" t="str">
        <f>IF(E62&gt;0,E62,"")</f>
        <v/>
      </c>
      <c r="H62" s="19"/>
      <c r="I62" s="20"/>
      <c r="J62" s="21">
        <f>L113</f>
        <v>0</v>
      </c>
      <c r="K62" s="20" t="s">
        <v>21</v>
      </c>
      <c r="L62" s="22" t="str">
        <f>IF(J62&gt;0,J62,"")</f>
        <v/>
      </c>
    </row>
    <row r="63" spans="1:13" s="23" customFormat="1" ht="12" customHeight="1">
      <c r="A63" s="17"/>
      <c r="B63" s="18" t="s">
        <v>105</v>
      </c>
      <c r="C63" s="27"/>
      <c r="D63" s="28"/>
      <c r="E63" s="21">
        <f>G127</f>
        <v>0</v>
      </c>
      <c r="F63" s="20" t="s">
        <v>21</v>
      </c>
      <c r="G63" s="22" t="str">
        <f>IF(E63&gt;0,E63,"")</f>
        <v/>
      </c>
      <c r="H63" s="27"/>
      <c r="I63" s="28"/>
      <c r="J63" s="21">
        <f>L127</f>
        <v>0</v>
      </c>
      <c r="K63" s="20" t="s">
        <v>21</v>
      </c>
      <c r="L63" s="22" t="str">
        <f>IF(J63&gt;0,J63,"")</f>
        <v/>
      </c>
    </row>
    <row r="64" spans="1:13" s="23" customFormat="1" ht="12" customHeight="1">
      <c r="A64" s="17"/>
      <c r="B64" s="18" t="s">
        <v>184</v>
      </c>
      <c r="C64" s="19"/>
      <c r="D64" s="20"/>
      <c r="E64" s="21">
        <f>G141</f>
        <v>0</v>
      </c>
      <c r="F64" s="20" t="s">
        <v>21</v>
      </c>
      <c r="G64" s="22" t="str">
        <f>IF(E64&gt;0,E64,"")</f>
        <v/>
      </c>
      <c r="H64" s="19"/>
      <c r="I64" s="20"/>
      <c r="J64" s="21">
        <f>L141</f>
        <v>0</v>
      </c>
      <c r="K64" s="20" t="s">
        <v>21</v>
      </c>
      <c r="L64" s="22" t="str">
        <f>IF(J64&gt;0,J64,"")</f>
        <v/>
      </c>
    </row>
    <row r="65" spans="1:12" s="23" customFormat="1" ht="12" customHeight="1">
      <c r="A65" s="17"/>
      <c r="B65" s="18" t="s">
        <v>185</v>
      </c>
      <c r="C65" s="19"/>
      <c r="D65" s="20"/>
      <c r="E65" s="34">
        <f>G155</f>
        <v>0</v>
      </c>
      <c r="F65" s="33" t="s">
        <v>21</v>
      </c>
      <c r="G65" s="22" t="str">
        <f>IF(E65&gt;0,E65,"")</f>
        <v/>
      </c>
      <c r="H65" s="19"/>
      <c r="I65" s="20"/>
      <c r="J65" s="21">
        <f>L155</f>
        <v>0</v>
      </c>
      <c r="K65" s="20" t="s">
        <v>21</v>
      </c>
      <c r="L65" s="22" t="str">
        <f>IF(J65&gt;0,J65,"")</f>
        <v/>
      </c>
    </row>
    <row r="66" spans="1:12" s="6" customFormat="1" ht="22.5" customHeight="1">
      <c r="A66" s="17"/>
      <c r="B66" s="593" t="s">
        <v>106</v>
      </c>
      <c r="C66" s="546"/>
      <c r="D66" s="546"/>
      <c r="E66" s="546"/>
      <c r="F66" s="546"/>
      <c r="G66" s="38">
        <f>SUM(G8:G53,G55:G65)</f>
        <v>0.19</v>
      </c>
      <c r="H66" s="594" t="s">
        <v>107</v>
      </c>
      <c r="I66" s="595"/>
      <c r="J66" s="595"/>
      <c r="K66" s="596"/>
      <c r="L66" s="38">
        <f>SUM(L8:L53,L55:L65)</f>
        <v>0.25</v>
      </c>
    </row>
    <row r="67" spans="1:12" s="6" customFormat="1">
      <c r="A67" s="4"/>
      <c r="B67" s="39"/>
      <c r="C67" s="40"/>
      <c r="D67" s="39"/>
      <c r="E67" s="41"/>
      <c r="F67" s="41"/>
      <c r="G67" s="39"/>
      <c r="H67" s="42"/>
    </row>
    <row r="68" spans="1:12">
      <c r="A68" s="1"/>
      <c r="B68" s="1"/>
      <c r="C68" s="2"/>
      <c r="D68" s="1"/>
      <c r="E68" s="1"/>
      <c r="F68" s="1"/>
      <c r="G68" s="1"/>
      <c r="H68" s="43"/>
      <c r="I68" s="44"/>
    </row>
    <row r="69" spans="1:12" ht="22.5" customHeight="1">
      <c r="A69" s="1"/>
      <c r="B69" s="597"/>
      <c r="C69" s="600" t="s">
        <v>181</v>
      </c>
      <c r="D69" s="601"/>
      <c r="E69" s="601"/>
      <c r="F69" s="601"/>
      <c r="G69" s="601"/>
      <c r="H69" s="601"/>
      <c r="I69" s="601"/>
      <c r="J69" s="601"/>
      <c r="K69" s="601"/>
      <c r="L69" s="602"/>
    </row>
    <row r="70" spans="1:12" ht="12.75" customHeight="1">
      <c r="A70" s="1"/>
      <c r="B70" s="598"/>
      <c r="C70" s="603" t="s">
        <v>108</v>
      </c>
      <c r="D70" s="604"/>
      <c r="E70" s="604"/>
      <c r="F70" s="604"/>
      <c r="G70" s="604"/>
      <c r="H70" s="604"/>
      <c r="I70" s="604"/>
      <c r="J70" s="604"/>
      <c r="K70" s="604"/>
      <c r="L70" s="605"/>
    </row>
    <row r="71" spans="1:12" ht="12.75" customHeight="1">
      <c r="A71" s="1"/>
      <c r="B71" s="599"/>
      <c r="C71" s="45" t="s">
        <v>109</v>
      </c>
      <c r="D71" s="46"/>
      <c r="E71" s="46"/>
      <c r="F71" s="46"/>
      <c r="G71" s="46"/>
      <c r="H71" s="47"/>
      <c r="I71" s="46"/>
      <c r="J71" s="46"/>
      <c r="K71" s="46"/>
      <c r="L71" s="48"/>
    </row>
    <row r="72" spans="1:12" ht="12.75" customHeight="1">
      <c r="A72" s="1"/>
      <c r="B72" s="569" t="s">
        <v>110</v>
      </c>
      <c r="C72" s="570"/>
      <c r="D72" s="570"/>
      <c r="E72" s="570"/>
      <c r="F72" s="570"/>
      <c r="G72" s="570"/>
      <c r="H72" s="570"/>
      <c r="I72" s="570"/>
      <c r="J72" s="570"/>
      <c r="K72" s="570"/>
      <c r="L72" s="571"/>
    </row>
    <row r="73" spans="1:12" ht="11.25" customHeight="1">
      <c r="A73" s="1"/>
      <c r="B73" s="572"/>
      <c r="C73" s="573"/>
      <c r="D73" s="573"/>
      <c r="E73" s="573"/>
      <c r="F73" s="573"/>
      <c r="G73" s="573"/>
      <c r="H73" s="573"/>
      <c r="I73" s="573"/>
      <c r="J73" s="573"/>
      <c r="K73" s="573"/>
      <c r="L73" s="574"/>
    </row>
    <row r="74" spans="1:12" ht="6" customHeight="1">
      <c r="A74" s="1"/>
      <c r="B74" s="49"/>
      <c r="C74" s="50"/>
      <c r="D74" s="51"/>
      <c r="E74" s="51"/>
      <c r="F74" s="51"/>
      <c r="G74" s="249"/>
      <c r="H74" s="43"/>
      <c r="I74" s="44"/>
    </row>
    <row r="75" spans="1:12" ht="13.5" customHeight="1">
      <c r="A75" s="1"/>
      <c r="B75" s="550"/>
      <c r="C75" s="551"/>
      <c r="D75" s="551"/>
      <c r="E75" s="551"/>
      <c r="F75" s="551"/>
      <c r="G75" s="552"/>
      <c r="H75" s="556" t="s">
        <v>111</v>
      </c>
      <c r="I75" s="557"/>
      <c r="J75" s="557"/>
      <c r="K75" s="557"/>
      <c r="L75" s="557"/>
    </row>
    <row r="76" spans="1:12">
      <c r="A76" s="1"/>
      <c r="B76" s="553"/>
      <c r="C76" s="554"/>
      <c r="D76" s="554"/>
      <c r="E76" s="554"/>
      <c r="F76" s="554"/>
      <c r="G76" s="555"/>
      <c r="H76" s="577" t="s">
        <v>3</v>
      </c>
      <c r="I76" s="578"/>
      <c r="J76" s="578"/>
      <c r="K76" s="578"/>
      <c r="L76" s="579"/>
    </row>
    <row r="77" spans="1:12">
      <c r="A77" s="1"/>
      <c r="B77" s="580" t="s">
        <v>112</v>
      </c>
      <c r="C77" s="581"/>
      <c r="D77" s="582"/>
      <c r="E77" s="583">
        <f>G66</f>
        <v>0.19</v>
      </c>
      <c r="F77" s="583"/>
      <c r="G77" s="584"/>
      <c r="H77" s="53" t="s">
        <v>20</v>
      </c>
      <c r="I77" s="585">
        <f>VLOOKUP(H76,AD3:AE9,2,FALSE)</f>
        <v>24</v>
      </c>
      <c r="J77" s="586"/>
      <c r="K77" s="54" t="s">
        <v>21</v>
      </c>
      <c r="L77" s="55">
        <f>E77*I77</f>
        <v>4.5600000000000005</v>
      </c>
    </row>
    <row r="78" spans="1:12">
      <c r="A78" s="1"/>
      <c r="B78" s="550"/>
      <c r="C78" s="551"/>
      <c r="D78" s="551"/>
      <c r="E78" s="551"/>
      <c r="F78" s="551"/>
      <c r="G78" s="552"/>
      <c r="H78" s="556" t="s">
        <v>113</v>
      </c>
      <c r="I78" s="557"/>
      <c r="J78" s="557"/>
      <c r="K78" s="557"/>
      <c r="L78" s="557"/>
    </row>
    <row r="79" spans="1:12">
      <c r="A79" s="1"/>
      <c r="B79" s="553"/>
      <c r="C79" s="554"/>
      <c r="D79" s="554"/>
      <c r="E79" s="554"/>
      <c r="F79" s="554"/>
      <c r="G79" s="555"/>
      <c r="H79" s="558" t="s">
        <v>2</v>
      </c>
      <c r="I79" s="559"/>
      <c r="J79" s="559"/>
      <c r="K79" s="559"/>
      <c r="L79" s="560"/>
    </row>
    <row r="80" spans="1:12">
      <c r="A80" s="1"/>
      <c r="B80" s="561" t="s">
        <v>114</v>
      </c>
      <c r="C80" s="562"/>
      <c r="D80" s="563"/>
      <c r="E80" s="564">
        <f>L66</f>
        <v>0.25</v>
      </c>
      <c r="F80" s="565"/>
      <c r="G80" s="566"/>
      <c r="H80" s="56" t="s">
        <v>20</v>
      </c>
      <c r="I80" s="567">
        <f>VLOOKUP(H79,AA3:AB14,2,FALSE)</f>
        <v>8.4000000000000005E-2</v>
      </c>
      <c r="J80" s="568"/>
      <c r="K80" s="57" t="s">
        <v>21</v>
      </c>
      <c r="L80" s="58">
        <f>E80*I80</f>
        <v>2.1000000000000001E-2</v>
      </c>
    </row>
    <row r="81" spans="1:12" ht="18" customHeight="1">
      <c r="A81" s="1"/>
      <c r="B81" s="535" t="s">
        <v>115</v>
      </c>
      <c r="C81" s="500"/>
      <c r="D81" s="500"/>
      <c r="E81" s="500"/>
      <c r="F81" s="500"/>
      <c r="G81" s="500"/>
      <c r="H81" s="500"/>
      <c r="I81" s="500"/>
      <c r="J81" s="500"/>
      <c r="K81" s="500"/>
      <c r="L81" s="59">
        <f>(L77+L80)</f>
        <v>4.5810000000000004</v>
      </c>
    </row>
    <row r="82" spans="1:12">
      <c r="A82" s="1"/>
      <c r="B82" s="536" t="s">
        <v>116</v>
      </c>
      <c r="C82" s="537"/>
      <c r="D82" s="537"/>
      <c r="E82" s="537"/>
      <c r="F82" s="537"/>
      <c r="G82" s="538"/>
      <c r="H82" s="539">
        <v>1.2</v>
      </c>
      <c r="I82" s="540"/>
      <c r="J82" s="541"/>
      <c r="K82" s="60" t="s">
        <v>21</v>
      </c>
      <c r="L82" s="61">
        <f>H82</f>
        <v>1.2</v>
      </c>
    </row>
    <row r="83" spans="1:12" ht="22.5" customHeight="1">
      <c r="A83" s="1"/>
      <c r="B83" s="542" t="s">
        <v>117</v>
      </c>
      <c r="C83" s="543"/>
      <c r="D83" s="543"/>
      <c r="E83" s="543"/>
      <c r="F83" s="543"/>
      <c r="G83" s="543"/>
      <c r="H83" s="543"/>
      <c r="I83" s="543"/>
      <c r="J83" s="543"/>
      <c r="K83" s="544"/>
      <c r="L83" s="62">
        <f>L81*L82</f>
        <v>5.4972000000000003</v>
      </c>
    </row>
    <row r="84" spans="1:12" ht="7.5" customHeight="1">
      <c r="A84" s="1"/>
      <c r="B84" s="63"/>
      <c r="C84" s="64"/>
      <c r="D84" s="63"/>
      <c r="E84" s="63"/>
      <c r="F84" s="63"/>
      <c r="G84" s="63"/>
      <c r="H84" s="64"/>
      <c r="I84" s="63"/>
      <c r="J84" s="63"/>
      <c r="K84" s="63"/>
      <c r="L84" s="65"/>
    </row>
    <row r="85" spans="1:12" ht="15.75" customHeight="1">
      <c r="A85" s="1"/>
      <c r="B85" s="545" t="s">
        <v>118</v>
      </c>
      <c r="C85" s="546"/>
      <c r="D85" s="546"/>
      <c r="E85" s="546"/>
      <c r="F85" s="546"/>
      <c r="G85" s="546"/>
      <c r="H85" s="547" t="str">
        <f>IF(L83&lt;=7,"BAT-1270 - 7AH Batteries",IF(L83&lt;=12,"BAT-12120 - 12AH Batteries",IF(L83&lt;=18,"6914 - 18AH Batteries",IF(L83&lt;=26,"BAT-12260 - 26AH Batteries",IF(L83&lt;=33,"6933 - 33AH Batteries","No recommendation for battery.")))))</f>
        <v>BAT-1270 - 7AH Batteries</v>
      </c>
      <c r="I85" s="548"/>
      <c r="J85" s="548"/>
      <c r="K85" s="548"/>
      <c r="L85" s="549"/>
    </row>
    <row r="86" spans="1:12" ht="9" customHeight="1">
      <c r="A86" s="1"/>
      <c r="B86" s="1"/>
      <c r="C86" s="2"/>
      <c r="D86" s="1"/>
      <c r="E86" s="1"/>
      <c r="F86" s="1"/>
      <c r="G86" s="1"/>
      <c r="H86" s="66"/>
      <c r="I86" s="67"/>
      <c r="J86" s="68"/>
      <c r="K86" s="69"/>
    </row>
    <row r="87" spans="1:12">
      <c r="A87" s="1"/>
      <c r="B87" s="526" t="s">
        <v>119</v>
      </c>
      <c r="C87" s="527"/>
      <c r="D87" s="527"/>
      <c r="E87" s="527"/>
      <c r="F87" s="527"/>
      <c r="G87" s="527"/>
      <c r="H87" s="528"/>
      <c r="I87" s="529"/>
      <c r="J87" s="529"/>
      <c r="K87" s="529"/>
      <c r="L87" s="530"/>
    </row>
    <row r="88" spans="1:12">
      <c r="A88" s="1"/>
      <c r="B88" s="531" t="str">
        <f>IF(L83&lt;=33,"The batteries can be charged by the 6808 Charger.","The batteries cannot be charged by the 6808 Charger.")</f>
        <v>The batteries can be charged by the 6808 Charger.</v>
      </c>
      <c r="C88" s="531"/>
      <c r="D88" s="531"/>
      <c r="E88" s="531"/>
      <c r="F88" s="531"/>
      <c r="G88" s="531"/>
      <c r="H88" s="531"/>
      <c r="I88" s="531"/>
      <c r="J88" s="531"/>
      <c r="K88" s="531"/>
      <c r="L88" s="531"/>
    </row>
    <row r="89" spans="1:12">
      <c r="A89" s="1"/>
      <c r="B89" s="531" t="str">
        <f>IF(ROUNDUP(L83,0)&lt;=18,"The batteries can be housed in the 6808 Cabinet.",IF(ROUNDUP(L83,0)&lt;=33,"These batteries will require a RBB, Remote Battery Backbox.","No recommendation for Battery Backbox."))</f>
        <v>The batteries can be housed in the 6808 Cabinet.</v>
      </c>
      <c r="C89" s="531"/>
      <c r="D89" s="531"/>
      <c r="E89" s="531"/>
      <c r="F89" s="531"/>
      <c r="G89" s="531"/>
      <c r="H89" s="531"/>
      <c r="I89" s="531"/>
      <c r="J89" s="531"/>
      <c r="K89" s="531"/>
      <c r="L89" s="531"/>
    </row>
    <row r="90" spans="1:12">
      <c r="A90" s="1"/>
      <c r="B90" s="70"/>
      <c r="C90" s="71"/>
      <c r="D90" s="72"/>
      <c r="E90" s="73"/>
      <c r="F90" s="74"/>
      <c r="G90" s="75"/>
    </row>
    <row r="91" spans="1:12">
      <c r="A91" s="1"/>
      <c r="B91" s="526" t="s">
        <v>120</v>
      </c>
      <c r="C91" s="527"/>
      <c r="D91" s="527"/>
      <c r="E91" s="527"/>
      <c r="F91" s="527"/>
      <c r="G91" s="527"/>
      <c r="H91" s="532"/>
      <c r="I91" s="533"/>
      <c r="J91" s="533"/>
      <c r="K91" s="533"/>
      <c r="L91" s="534"/>
    </row>
    <row r="92" spans="1:12">
      <c r="A92" s="1"/>
      <c r="B92" s="517" t="str">
        <f>IF(J62="","Circuit#1 current is within the limitations of the circuit.",IF(J62&gt;2.5,"**THE CURRENT FOR CIRCUIT#1 EXCEEDS THE MAX. OUTPUT OF THE CIRCUIT**","Circuit#1 current is within the limitations of the circuit."))</f>
        <v>Circuit#1 current is within the limitations of the circuit.</v>
      </c>
      <c r="C92" s="518"/>
      <c r="D92" s="518"/>
      <c r="E92" s="518"/>
      <c r="F92" s="518"/>
      <c r="G92" s="518"/>
      <c r="H92" s="518"/>
      <c r="I92" s="518"/>
      <c r="J92" s="518"/>
      <c r="K92" s="518"/>
      <c r="L92" s="519"/>
    </row>
    <row r="93" spans="1:12">
      <c r="A93" s="1"/>
      <c r="B93" s="517" t="str">
        <f>IF(J63="","Circuit#2 current is within the limitations of the circuit.",IF(J63&gt;2.5,"**THE CURRENT FOR CIRCUIT#2 EXCEEDS THE MAX. OUTPUT OF THE CIRCUIT**","Circuit#2 current is within the limitations of the circuit."))</f>
        <v>Circuit#2 current is within the limitations of the circuit.</v>
      </c>
      <c r="C93" s="518"/>
      <c r="D93" s="518"/>
      <c r="E93" s="518"/>
      <c r="F93" s="518"/>
      <c r="G93" s="518"/>
      <c r="H93" s="518"/>
      <c r="I93" s="518"/>
      <c r="J93" s="518"/>
      <c r="K93" s="518"/>
      <c r="L93" s="519"/>
    </row>
    <row r="94" spans="1:12">
      <c r="A94" s="1"/>
      <c r="B94" s="517" t="str">
        <f>IF(J64="","Circuit#3 current is within the limitations of the circuit.",IF(J64&gt;2.5,"**THE CURRENT FOR CIRCUIT#3 EXCEEDS THE MAX. OUTPUT OF THE CIRCUIT**","Circuit#3 current is within the limitations of the circuit."))</f>
        <v>Circuit#3 current is within the limitations of the circuit.</v>
      </c>
      <c r="C94" s="518"/>
      <c r="D94" s="518"/>
      <c r="E94" s="518"/>
      <c r="F94" s="518"/>
      <c r="G94" s="518"/>
      <c r="H94" s="518"/>
      <c r="I94" s="518"/>
      <c r="J94" s="518"/>
      <c r="K94" s="518"/>
      <c r="L94" s="519"/>
    </row>
    <row r="95" spans="1:12">
      <c r="A95" s="1"/>
      <c r="B95" s="517" t="str">
        <f>IF(J65="","Circuit#4 current is within the limitations of the circuit.",IF(J65&gt;2.5,"**THE CURRENT FOR CIRCUIT#4 EXCEEDS THE MAX. OUTPUT OF THE CIRCUIT**","Circuit#4 current is within the limitations of the circuit."))</f>
        <v>Circuit#4 current is within the limitations of the circuit.</v>
      </c>
      <c r="C95" s="518"/>
      <c r="D95" s="518"/>
      <c r="E95" s="518"/>
      <c r="F95" s="518"/>
      <c r="G95" s="518"/>
      <c r="H95" s="518"/>
      <c r="I95" s="518"/>
      <c r="J95" s="518"/>
      <c r="K95" s="518"/>
      <c r="L95" s="519"/>
    </row>
    <row r="96" spans="1:12">
      <c r="A96" s="1"/>
      <c r="B96" s="520" t="s">
        <v>186</v>
      </c>
      <c r="C96" s="521"/>
      <c r="D96" s="521"/>
      <c r="E96" s="521"/>
      <c r="F96" s="521"/>
      <c r="G96" s="521"/>
      <c r="H96" s="521"/>
      <c r="I96" s="521"/>
      <c r="J96" s="521"/>
      <c r="K96" s="521"/>
      <c r="L96" s="522"/>
    </row>
    <row r="97" spans="1:12">
      <c r="A97" s="1"/>
      <c r="B97" s="523" t="str">
        <f>IF(L66&gt;6,"Output Current has exceeded panel limitations. Consider adding an Auxiliary Power Supply.","The output current is within the panel's limitations.")</f>
        <v>The output current is within the panel's limitations.</v>
      </c>
      <c r="C97" s="524"/>
      <c r="D97" s="524"/>
      <c r="E97" s="524"/>
      <c r="F97" s="524"/>
      <c r="G97" s="524"/>
      <c r="H97" s="524"/>
      <c r="I97" s="524"/>
      <c r="J97" s="524"/>
      <c r="K97" s="524"/>
      <c r="L97" s="525"/>
    </row>
    <row r="98" spans="1:12">
      <c r="A98" s="1"/>
      <c r="B98" s="76"/>
      <c r="C98" s="77"/>
      <c r="D98" s="76"/>
      <c r="E98" s="76"/>
      <c r="F98" s="76"/>
      <c r="G98" s="76"/>
      <c r="H98" s="77"/>
      <c r="I98" s="76"/>
      <c r="J98" s="76"/>
      <c r="K98" s="76"/>
      <c r="L98" s="76"/>
    </row>
    <row r="99" spans="1:12">
      <c r="A99" s="1"/>
      <c r="B99" s="78"/>
      <c r="C99" s="79"/>
      <c r="D99" s="78"/>
      <c r="E99" s="78"/>
      <c r="F99" s="78"/>
      <c r="G99" s="78"/>
      <c r="H99" s="79"/>
      <c r="I99" s="78"/>
      <c r="J99" s="78"/>
      <c r="K99" s="78"/>
      <c r="L99" s="78"/>
    </row>
    <row r="100" spans="1:12" ht="48" customHeight="1">
      <c r="B100" s="80"/>
      <c r="C100" s="480" t="s">
        <v>187</v>
      </c>
      <c r="D100" s="480"/>
      <c r="E100" s="480"/>
      <c r="F100" s="480"/>
      <c r="G100" s="480"/>
      <c r="H100" s="480"/>
      <c r="I100" s="480"/>
      <c r="J100" s="480"/>
      <c r="K100" s="480"/>
      <c r="L100" s="481"/>
    </row>
    <row r="101" spans="1:12">
      <c r="B101" s="514" t="s">
        <v>104</v>
      </c>
      <c r="C101" s="515"/>
      <c r="D101" s="515"/>
      <c r="E101" s="515"/>
      <c r="F101" s="515"/>
      <c r="G101" s="515"/>
      <c r="H101" s="515"/>
      <c r="I101" s="515"/>
      <c r="J101" s="515"/>
      <c r="K101" s="515"/>
      <c r="L101" s="516"/>
    </row>
    <row r="102" spans="1:12">
      <c r="B102" s="7" t="s">
        <v>123</v>
      </c>
      <c r="C102" s="8" t="s">
        <v>11</v>
      </c>
      <c r="D102" s="508" t="s">
        <v>124</v>
      </c>
      <c r="E102" s="509"/>
      <c r="F102" s="510"/>
      <c r="G102" s="9" t="s">
        <v>13</v>
      </c>
      <c r="H102" s="8" t="s">
        <v>11</v>
      </c>
      <c r="I102" s="511" t="s">
        <v>125</v>
      </c>
      <c r="J102" s="512"/>
      <c r="K102" s="513"/>
      <c r="L102" s="10" t="s">
        <v>13</v>
      </c>
    </row>
    <row r="103" spans="1:12">
      <c r="B103" s="81"/>
      <c r="C103" s="27">
        <v>0</v>
      </c>
      <c r="D103" s="82" t="s">
        <v>20</v>
      </c>
      <c r="E103" s="29">
        <v>0</v>
      </c>
      <c r="F103" s="82" t="s">
        <v>21</v>
      </c>
      <c r="G103" s="83" t="str">
        <f t="shared" ref="G103:G112" si="9">IF(C103&gt;0,PRODUCT(C103,E103),"")</f>
        <v/>
      </c>
      <c r="H103" s="27">
        <f t="shared" ref="H103:H112" si="10">C103</f>
        <v>0</v>
      </c>
      <c r="I103" s="82" t="s">
        <v>20</v>
      </c>
      <c r="J103" s="29">
        <v>0</v>
      </c>
      <c r="K103" s="82" t="s">
        <v>21</v>
      </c>
      <c r="L103" s="83" t="str">
        <f t="shared" ref="L103:L112" si="11">IF(H103&gt;0,PRODUCT(H103,J103),"")</f>
        <v/>
      </c>
    </row>
    <row r="104" spans="1:12">
      <c r="B104" s="84"/>
      <c r="C104" s="19">
        <v>0</v>
      </c>
      <c r="D104" s="85" t="s">
        <v>20</v>
      </c>
      <c r="E104" s="21">
        <v>0</v>
      </c>
      <c r="F104" s="85" t="s">
        <v>21</v>
      </c>
      <c r="G104" s="86" t="str">
        <f t="shared" si="9"/>
        <v/>
      </c>
      <c r="H104" s="19">
        <f t="shared" si="10"/>
        <v>0</v>
      </c>
      <c r="I104" s="85" t="s">
        <v>20</v>
      </c>
      <c r="J104" s="21">
        <v>0</v>
      </c>
      <c r="K104" s="85" t="s">
        <v>21</v>
      </c>
      <c r="L104" s="86" t="str">
        <f t="shared" si="11"/>
        <v/>
      </c>
    </row>
    <row r="105" spans="1:12">
      <c r="B105" s="84"/>
      <c r="C105" s="19">
        <v>0</v>
      </c>
      <c r="D105" s="85" t="s">
        <v>20</v>
      </c>
      <c r="E105" s="21">
        <v>0</v>
      </c>
      <c r="F105" s="85" t="s">
        <v>21</v>
      </c>
      <c r="G105" s="86" t="str">
        <f t="shared" si="9"/>
        <v/>
      </c>
      <c r="H105" s="19">
        <f t="shared" si="10"/>
        <v>0</v>
      </c>
      <c r="I105" s="85" t="s">
        <v>20</v>
      </c>
      <c r="J105" s="21">
        <v>0</v>
      </c>
      <c r="K105" s="85" t="s">
        <v>21</v>
      </c>
      <c r="L105" s="86" t="str">
        <f t="shared" si="11"/>
        <v/>
      </c>
    </row>
    <row r="106" spans="1:12">
      <c r="B106" s="87"/>
      <c r="C106" s="32">
        <v>0</v>
      </c>
      <c r="D106" s="88" t="s">
        <v>20</v>
      </c>
      <c r="E106" s="34">
        <v>0</v>
      </c>
      <c r="F106" s="88" t="s">
        <v>21</v>
      </c>
      <c r="G106" s="89" t="str">
        <f t="shared" si="9"/>
        <v/>
      </c>
      <c r="H106" s="32">
        <f t="shared" si="10"/>
        <v>0</v>
      </c>
      <c r="I106" s="88" t="s">
        <v>20</v>
      </c>
      <c r="J106" s="34">
        <v>0</v>
      </c>
      <c r="K106" s="88" t="s">
        <v>21</v>
      </c>
      <c r="L106" s="89" t="str">
        <f t="shared" si="11"/>
        <v/>
      </c>
    </row>
    <row r="107" spans="1:12">
      <c r="B107" s="90"/>
      <c r="C107" s="91">
        <v>0</v>
      </c>
      <c r="D107" s="92" t="s">
        <v>20</v>
      </c>
      <c r="E107" s="93">
        <v>0</v>
      </c>
      <c r="F107" s="92" t="s">
        <v>21</v>
      </c>
      <c r="G107" s="94" t="str">
        <f t="shared" si="9"/>
        <v/>
      </c>
      <c r="H107" s="91">
        <f t="shared" si="10"/>
        <v>0</v>
      </c>
      <c r="I107" s="92" t="s">
        <v>20</v>
      </c>
      <c r="J107" s="93">
        <v>0</v>
      </c>
      <c r="K107" s="92" t="s">
        <v>21</v>
      </c>
      <c r="L107" s="94" t="str">
        <f t="shared" si="11"/>
        <v/>
      </c>
    </row>
    <row r="108" spans="1:12">
      <c r="B108" s="90"/>
      <c r="C108" s="91">
        <v>0</v>
      </c>
      <c r="D108" s="92" t="s">
        <v>20</v>
      </c>
      <c r="E108" s="93">
        <v>0</v>
      </c>
      <c r="F108" s="92" t="s">
        <v>21</v>
      </c>
      <c r="G108" s="94" t="str">
        <f t="shared" si="9"/>
        <v/>
      </c>
      <c r="H108" s="91">
        <f t="shared" si="10"/>
        <v>0</v>
      </c>
      <c r="I108" s="92" t="s">
        <v>20</v>
      </c>
      <c r="J108" s="93">
        <v>0</v>
      </c>
      <c r="K108" s="92" t="s">
        <v>21</v>
      </c>
      <c r="L108" s="94" t="str">
        <f t="shared" si="11"/>
        <v/>
      </c>
    </row>
    <row r="109" spans="1:12">
      <c r="B109" s="81"/>
      <c r="C109" s="27">
        <v>0</v>
      </c>
      <c r="D109" s="82" t="s">
        <v>20</v>
      </c>
      <c r="E109" s="29">
        <v>0</v>
      </c>
      <c r="F109" s="82" t="s">
        <v>21</v>
      </c>
      <c r="G109" s="83" t="str">
        <f t="shared" si="9"/>
        <v/>
      </c>
      <c r="H109" s="27">
        <f t="shared" si="10"/>
        <v>0</v>
      </c>
      <c r="I109" s="82" t="s">
        <v>20</v>
      </c>
      <c r="J109" s="29">
        <v>0</v>
      </c>
      <c r="K109" s="82" t="s">
        <v>21</v>
      </c>
      <c r="L109" s="83" t="str">
        <f t="shared" si="11"/>
        <v/>
      </c>
    </row>
    <row r="110" spans="1:12">
      <c r="B110" s="84"/>
      <c r="C110" s="19">
        <v>0</v>
      </c>
      <c r="D110" s="85" t="s">
        <v>20</v>
      </c>
      <c r="E110" s="21">
        <v>0</v>
      </c>
      <c r="F110" s="85" t="s">
        <v>21</v>
      </c>
      <c r="G110" s="86" t="str">
        <f t="shared" si="9"/>
        <v/>
      </c>
      <c r="H110" s="19">
        <f t="shared" si="10"/>
        <v>0</v>
      </c>
      <c r="I110" s="85" t="s">
        <v>20</v>
      </c>
      <c r="J110" s="21">
        <v>0</v>
      </c>
      <c r="K110" s="85" t="s">
        <v>21</v>
      </c>
      <c r="L110" s="86" t="str">
        <f t="shared" si="11"/>
        <v/>
      </c>
    </row>
    <row r="111" spans="1:12">
      <c r="B111" s="84"/>
      <c r="C111" s="19">
        <v>0</v>
      </c>
      <c r="D111" s="85" t="s">
        <v>20</v>
      </c>
      <c r="E111" s="21">
        <v>0</v>
      </c>
      <c r="F111" s="85" t="s">
        <v>21</v>
      </c>
      <c r="G111" s="86" t="str">
        <f t="shared" si="9"/>
        <v/>
      </c>
      <c r="H111" s="19">
        <f t="shared" si="10"/>
        <v>0</v>
      </c>
      <c r="I111" s="85" t="s">
        <v>20</v>
      </c>
      <c r="J111" s="21">
        <v>0</v>
      </c>
      <c r="K111" s="85" t="s">
        <v>21</v>
      </c>
      <c r="L111" s="86" t="str">
        <f t="shared" si="11"/>
        <v/>
      </c>
    </row>
    <row r="112" spans="1:12">
      <c r="B112" s="87"/>
      <c r="C112" s="32">
        <v>0</v>
      </c>
      <c r="D112" s="88" t="s">
        <v>20</v>
      </c>
      <c r="E112" s="34">
        <v>0</v>
      </c>
      <c r="F112" s="88" t="s">
        <v>21</v>
      </c>
      <c r="G112" s="89" t="str">
        <f t="shared" si="9"/>
        <v/>
      </c>
      <c r="H112" s="32">
        <f t="shared" si="10"/>
        <v>0</v>
      </c>
      <c r="I112" s="88" t="s">
        <v>20</v>
      </c>
      <c r="J112" s="34">
        <v>0</v>
      </c>
      <c r="K112" s="95" t="s">
        <v>21</v>
      </c>
      <c r="L112" s="96" t="str">
        <f t="shared" si="11"/>
        <v/>
      </c>
    </row>
    <row r="113" spans="2:12">
      <c r="B113" s="499" t="s">
        <v>106</v>
      </c>
      <c r="C113" s="500"/>
      <c r="D113" s="500"/>
      <c r="E113" s="500"/>
      <c r="F113" s="500"/>
      <c r="G113" s="97">
        <f>SUM(G103:G112)</f>
        <v>0</v>
      </c>
      <c r="H113" s="501" t="s">
        <v>107</v>
      </c>
      <c r="I113" s="502"/>
      <c r="J113" s="502"/>
      <c r="K113" s="503"/>
      <c r="L113" s="97">
        <f>SUM(L103:L112)</f>
        <v>0</v>
      </c>
    </row>
    <row r="115" spans="2:12">
      <c r="B115" s="514" t="s">
        <v>105</v>
      </c>
      <c r="C115" s="515"/>
      <c r="D115" s="515"/>
      <c r="E115" s="515"/>
      <c r="F115" s="515"/>
      <c r="G115" s="515"/>
      <c r="H115" s="515"/>
      <c r="I115" s="515"/>
      <c r="J115" s="515"/>
      <c r="K115" s="515"/>
      <c r="L115" s="516"/>
    </row>
    <row r="116" spans="2:12">
      <c r="B116" s="7" t="s">
        <v>123</v>
      </c>
      <c r="C116" s="8" t="s">
        <v>11</v>
      </c>
      <c r="D116" s="508" t="s">
        <v>124</v>
      </c>
      <c r="E116" s="509"/>
      <c r="F116" s="510"/>
      <c r="G116" s="9" t="s">
        <v>13</v>
      </c>
      <c r="H116" s="8" t="s">
        <v>11</v>
      </c>
      <c r="I116" s="511" t="s">
        <v>125</v>
      </c>
      <c r="J116" s="512"/>
      <c r="K116" s="513"/>
      <c r="L116" s="10" t="s">
        <v>13</v>
      </c>
    </row>
    <row r="117" spans="2:12">
      <c r="B117" s="81"/>
      <c r="C117" s="27">
        <v>0</v>
      </c>
      <c r="D117" s="82" t="s">
        <v>20</v>
      </c>
      <c r="E117" s="29">
        <v>0</v>
      </c>
      <c r="F117" s="82" t="s">
        <v>21</v>
      </c>
      <c r="G117" s="83" t="str">
        <f t="shared" ref="G117:G126" si="12">IF(C117&gt;0,PRODUCT(C117,E117),"")</f>
        <v/>
      </c>
      <c r="H117" s="27">
        <f t="shared" ref="H117:H126" si="13">C117</f>
        <v>0</v>
      </c>
      <c r="I117" s="82" t="s">
        <v>20</v>
      </c>
      <c r="J117" s="29">
        <v>0</v>
      </c>
      <c r="K117" s="82" t="s">
        <v>21</v>
      </c>
      <c r="L117" s="83" t="str">
        <f t="shared" ref="L117:L126" si="14">IF(H117&gt;0,PRODUCT(H117,J117),"")</f>
        <v/>
      </c>
    </row>
    <row r="118" spans="2:12">
      <c r="B118" s="84"/>
      <c r="C118" s="19">
        <v>0</v>
      </c>
      <c r="D118" s="85" t="s">
        <v>20</v>
      </c>
      <c r="E118" s="21">
        <v>0</v>
      </c>
      <c r="F118" s="85" t="s">
        <v>21</v>
      </c>
      <c r="G118" s="86" t="str">
        <f t="shared" si="12"/>
        <v/>
      </c>
      <c r="H118" s="19">
        <f t="shared" si="13"/>
        <v>0</v>
      </c>
      <c r="I118" s="85" t="s">
        <v>20</v>
      </c>
      <c r="J118" s="21">
        <v>0</v>
      </c>
      <c r="K118" s="85" t="s">
        <v>21</v>
      </c>
      <c r="L118" s="86" t="str">
        <f t="shared" si="14"/>
        <v/>
      </c>
    </row>
    <row r="119" spans="2:12">
      <c r="B119" s="84"/>
      <c r="C119" s="19">
        <v>0</v>
      </c>
      <c r="D119" s="85" t="s">
        <v>20</v>
      </c>
      <c r="E119" s="21">
        <v>0</v>
      </c>
      <c r="F119" s="85" t="s">
        <v>21</v>
      </c>
      <c r="G119" s="86" t="str">
        <f t="shared" si="12"/>
        <v/>
      </c>
      <c r="H119" s="19">
        <f t="shared" si="13"/>
        <v>0</v>
      </c>
      <c r="I119" s="85" t="s">
        <v>20</v>
      </c>
      <c r="J119" s="21">
        <v>0</v>
      </c>
      <c r="K119" s="85" t="s">
        <v>21</v>
      </c>
      <c r="L119" s="86" t="str">
        <f t="shared" si="14"/>
        <v/>
      </c>
    </row>
    <row r="120" spans="2:12">
      <c r="B120" s="87"/>
      <c r="C120" s="32">
        <v>0</v>
      </c>
      <c r="D120" s="88" t="s">
        <v>20</v>
      </c>
      <c r="E120" s="34">
        <v>0</v>
      </c>
      <c r="F120" s="88" t="s">
        <v>21</v>
      </c>
      <c r="G120" s="89" t="str">
        <f t="shared" si="12"/>
        <v/>
      </c>
      <c r="H120" s="32">
        <f t="shared" si="13"/>
        <v>0</v>
      </c>
      <c r="I120" s="88" t="s">
        <v>20</v>
      </c>
      <c r="J120" s="34">
        <v>0</v>
      </c>
      <c r="K120" s="88" t="s">
        <v>21</v>
      </c>
      <c r="L120" s="89" t="str">
        <f t="shared" si="14"/>
        <v/>
      </c>
    </row>
    <row r="121" spans="2:12">
      <c r="B121" s="90"/>
      <c r="C121" s="91">
        <v>0</v>
      </c>
      <c r="D121" s="92" t="s">
        <v>20</v>
      </c>
      <c r="E121" s="93">
        <v>0</v>
      </c>
      <c r="F121" s="92" t="s">
        <v>21</v>
      </c>
      <c r="G121" s="94" t="str">
        <f t="shared" si="12"/>
        <v/>
      </c>
      <c r="H121" s="91">
        <f t="shared" si="13"/>
        <v>0</v>
      </c>
      <c r="I121" s="92" t="s">
        <v>20</v>
      </c>
      <c r="J121" s="93">
        <v>0</v>
      </c>
      <c r="K121" s="92" t="s">
        <v>21</v>
      </c>
      <c r="L121" s="94" t="str">
        <f t="shared" si="14"/>
        <v/>
      </c>
    </row>
    <row r="122" spans="2:12">
      <c r="B122" s="90"/>
      <c r="C122" s="91">
        <v>0</v>
      </c>
      <c r="D122" s="92" t="s">
        <v>20</v>
      </c>
      <c r="E122" s="93">
        <v>0</v>
      </c>
      <c r="F122" s="92" t="s">
        <v>21</v>
      </c>
      <c r="G122" s="94" t="str">
        <f t="shared" si="12"/>
        <v/>
      </c>
      <c r="H122" s="91">
        <f t="shared" si="13"/>
        <v>0</v>
      </c>
      <c r="I122" s="92" t="s">
        <v>20</v>
      </c>
      <c r="J122" s="93">
        <v>0</v>
      </c>
      <c r="K122" s="92" t="s">
        <v>21</v>
      </c>
      <c r="L122" s="94" t="str">
        <f t="shared" si="14"/>
        <v/>
      </c>
    </row>
    <row r="123" spans="2:12">
      <c r="B123" s="81"/>
      <c r="C123" s="27">
        <v>0</v>
      </c>
      <c r="D123" s="82" t="s">
        <v>20</v>
      </c>
      <c r="E123" s="29">
        <v>0</v>
      </c>
      <c r="F123" s="82" t="s">
        <v>21</v>
      </c>
      <c r="G123" s="83" t="str">
        <f t="shared" si="12"/>
        <v/>
      </c>
      <c r="H123" s="27">
        <f t="shared" si="13"/>
        <v>0</v>
      </c>
      <c r="I123" s="82" t="s">
        <v>20</v>
      </c>
      <c r="J123" s="29">
        <v>0</v>
      </c>
      <c r="K123" s="82" t="s">
        <v>21</v>
      </c>
      <c r="L123" s="83" t="str">
        <f t="shared" si="14"/>
        <v/>
      </c>
    </row>
    <row r="124" spans="2:12">
      <c r="B124" s="84"/>
      <c r="C124" s="19">
        <v>0</v>
      </c>
      <c r="D124" s="85" t="s">
        <v>20</v>
      </c>
      <c r="E124" s="21">
        <v>0</v>
      </c>
      <c r="F124" s="85" t="s">
        <v>21</v>
      </c>
      <c r="G124" s="86" t="str">
        <f t="shared" si="12"/>
        <v/>
      </c>
      <c r="H124" s="19">
        <f t="shared" si="13"/>
        <v>0</v>
      </c>
      <c r="I124" s="85" t="s">
        <v>20</v>
      </c>
      <c r="J124" s="21">
        <v>0</v>
      </c>
      <c r="K124" s="85" t="s">
        <v>21</v>
      </c>
      <c r="L124" s="86" t="str">
        <f t="shared" si="14"/>
        <v/>
      </c>
    </row>
    <row r="125" spans="2:12">
      <c r="B125" s="84"/>
      <c r="C125" s="19">
        <v>0</v>
      </c>
      <c r="D125" s="85" t="s">
        <v>20</v>
      </c>
      <c r="E125" s="21">
        <v>0</v>
      </c>
      <c r="F125" s="85" t="s">
        <v>21</v>
      </c>
      <c r="G125" s="86" t="str">
        <f t="shared" si="12"/>
        <v/>
      </c>
      <c r="H125" s="19">
        <f t="shared" si="13"/>
        <v>0</v>
      </c>
      <c r="I125" s="85" t="s">
        <v>20</v>
      </c>
      <c r="J125" s="21">
        <v>0</v>
      </c>
      <c r="K125" s="85" t="s">
        <v>21</v>
      </c>
      <c r="L125" s="86" t="str">
        <f t="shared" si="14"/>
        <v/>
      </c>
    </row>
    <row r="126" spans="2:12">
      <c r="B126" s="87"/>
      <c r="C126" s="32">
        <v>0</v>
      </c>
      <c r="D126" s="88" t="s">
        <v>20</v>
      </c>
      <c r="E126" s="34">
        <v>0</v>
      </c>
      <c r="F126" s="88" t="s">
        <v>21</v>
      </c>
      <c r="G126" s="89" t="str">
        <f t="shared" si="12"/>
        <v/>
      </c>
      <c r="H126" s="32">
        <f t="shared" si="13"/>
        <v>0</v>
      </c>
      <c r="I126" s="88" t="s">
        <v>20</v>
      </c>
      <c r="J126" s="34">
        <v>0</v>
      </c>
      <c r="K126" s="95" t="s">
        <v>21</v>
      </c>
      <c r="L126" s="96" t="str">
        <f t="shared" si="14"/>
        <v/>
      </c>
    </row>
    <row r="127" spans="2:12">
      <c r="B127" s="499" t="s">
        <v>106</v>
      </c>
      <c r="C127" s="500"/>
      <c r="D127" s="500"/>
      <c r="E127" s="500"/>
      <c r="F127" s="500"/>
      <c r="G127" s="97">
        <f>SUM(G117:G126)</f>
        <v>0</v>
      </c>
      <c r="H127" s="501" t="s">
        <v>107</v>
      </c>
      <c r="I127" s="502"/>
      <c r="J127" s="502"/>
      <c r="K127" s="503"/>
      <c r="L127" s="97">
        <f>SUM(L117:L126)</f>
        <v>0</v>
      </c>
    </row>
    <row r="129" spans="2:12">
      <c r="B129" s="514" t="s">
        <v>184</v>
      </c>
      <c r="C129" s="515"/>
      <c r="D129" s="515"/>
      <c r="E129" s="515"/>
      <c r="F129" s="515"/>
      <c r="G129" s="515"/>
      <c r="H129" s="515"/>
      <c r="I129" s="515"/>
      <c r="J129" s="515"/>
      <c r="K129" s="515"/>
      <c r="L129" s="516"/>
    </row>
    <row r="130" spans="2:12">
      <c r="B130" s="7" t="s">
        <v>123</v>
      </c>
      <c r="C130" s="8" t="s">
        <v>11</v>
      </c>
      <c r="D130" s="508" t="s">
        <v>124</v>
      </c>
      <c r="E130" s="509"/>
      <c r="F130" s="510"/>
      <c r="G130" s="9" t="s">
        <v>13</v>
      </c>
      <c r="H130" s="8" t="s">
        <v>11</v>
      </c>
      <c r="I130" s="511" t="s">
        <v>125</v>
      </c>
      <c r="J130" s="512"/>
      <c r="K130" s="513"/>
      <c r="L130" s="10" t="s">
        <v>13</v>
      </c>
    </row>
    <row r="131" spans="2:12">
      <c r="B131" s="81"/>
      <c r="C131" s="27">
        <v>0</v>
      </c>
      <c r="D131" s="82" t="s">
        <v>20</v>
      </c>
      <c r="E131" s="29">
        <v>0</v>
      </c>
      <c r="F131" s="82" t="s">
        <v>21</v>
      </c>
      <c r="G131" s="83" t="str">
        <f t="shared" ref="G131:G140" si="15">IF(C131&gt;0,PRODUCT(C131,E131),"")</f>
        <v/>
      </c>
      <c r="H131" s="27">
        <f t="shared" ref="H131:H140" si="16">C131</f>
        <v>0</v>
      </c>
      <c r="I131" s="82" t="s">
        <v>20</v>
      </c>
      <c r="J131" s="29">
        <v>0</v>
      </c>
      <c r="K131" s="82" t="s">
        <v>21</v>
      </c>
      <c r="L131" s="83" t="str">
        <f t="shared" ref="L131:L140" si="17">IF(H131&gt;0,PRODUCT(H131,J131),"")</f>
        <v/>
      </c>
    </row>
    <row r="132" spans="2:12">
      <c r="B132" s="84"/>
      <c r="C132" s="19">
        <v>0</v>
      </c>
      <c r="D132" s="85" t="s">
        <v>20</v>
      </c>
      <c r="E132" s="21">
        <v>0</v>
      </c>
      <c r="F132" s="85" t="s">
        <v>21</v>
      </c>
      <c r="G132" s="86" t="str">
        <f t="shared" si="15"/>
        <v/>
      </c>
      <c r="H132" s="19">
        <f t="shared" si="16"/>
        <v>0</v>
      </c>
      <c r="I132" s="85" t="s">
        <v>20</v>
      </c>
      <c r="J132" s="21">
        <v>0</v>
      </c>
      <c r="K132" s="85" t="s">
        <v>21</v>
      </c>
      <c r="L132" s="86" t="str">
        <f t="shared" si="17"/>
        <v/>
      </c>
    </row>
    <row r="133" spans="2:12">
      <c r="B133" s="84"/>
      <c r="C133" s="19">
        <v>0</v>
      </c>
      <c r="D133" s="85" t="s">
        <v>20</v>
      </c>
      <c r="E133" s="21">
        <v>0</v>
      </c>
      <c r="F133" s="85" t="s">
        <v>21</v>
      </c>
      <c r="G133" s="86" t="str">
        <f t="shared" si="15"/>
        <v/>
      </c>
      <c r="H133" s="19">
        <f t="shared" si="16"/>
        <v>0</v>
      </c>
      <c r="I133" s="85" t="s">
        <v>20</v>
      </c>
      <c r="J133" s="21">
        <v>0</v>
      </c>
      <c r="K133" s="85" t="s">
        <v>21</v>
      </c>
      <c r="L133" s="86" t="str">
        <f t="shared" si="17"/>
        <v/>
      </c>
    </row>
    <row r="134" spans="2:12">
      <c r="B134" s="87"/>
      <c r="C134" s="32">
        <v>0</v>
      </c>
      <c r="D134" s="88" t="s">
        <v>20</v>
      </c>
      <c r="E134" s="34">
        <v>0</v>
      </c>
      <c r="F134" s="88" t="s">
        <v>21</v>
      </c>
      <c r="G134" s="89" t="str">
        <f t="shared" si="15"/>
        <v/>
      </c>
      <c r="H134" s="32">
        <f t="shared" si="16"/>
        <v>0</v>
      </c>
      <c r="I134" s="88" t="s">
        <v>20</v>
      </c>
      <c r="J134" s="34">
        <v>0</v>
      </c>
      <c r="K134" s="88" t="s">
        <v>21</v>
      </c>
      <c r="L134" s="89" t="str">
        <f t="shared" si="17"/>
        <v/>
      </c>
    </row>
    <row r="135" spans="2:12">
      <c r="B135" s="90"/>
      <c r="C135" s="91">
        <v>0</v>
      </c>
      <c r="D135" s="92" t="s">
        <v>20</v>
      </c>
      <c r="E135" s="93">
        <v>0</v>
      </c>
      <c r="F135" s="92" t="s">
        <v>21</v>
      </c>
      <c r="G135" s="94" t="str">
        <f t="shared" si="15"/>
        <v/>
      </c>
      <c r="H135" s="91">
        <f t="shared" si="16"/>
        <v>0</v>
      </c>
      <c r="I135" s="92" t="s">
        <v>20</v>
      </c>
      <c r="J135" s="93">
        <v>0</v>
      </c>
      <c r="K135" s="92" t="s">
        <v>21</v>
      </c>
      <c r="L135" s="94" t="str">
        <f t="shared" si="17"/>
        <v/>
      </c>
    </row>
    <row r="136" spans="2:12">
      <c r="B136" s="90"/>
      <c r="C136" s="91">
        <v>0</v>
      </c>
      <c r="D136" s="92" t="s">
        <v>20</v>
      </c>
      <c r="E136" s="93">
        <v>0</v>
      </c>
      <c r="F136" s="92" t="s">
        <v>21</v>
      </c>
      <c r="G136" s="94" t="str">
        <f t="shared" si="15"/>
        <v/>
      </c>
      <c r="H136" s="91">
        <f t="shared" si="16"/>
        <v>0</v>
      </c>
      <c r="I136" s="92" t="s">
        <v>20</v>
      </c>
      <c r="J136" s="93">
        <v>0</v>
      </c>
      <c r="K136" s="92" t="s">
        <v>21</v>
      </c>
      <c r="L136" s="94" t="str">
        <f t="shared" si="17"/>
        <v/>
      </c>
    </row>
    <row r="137" spans="2:12">
      <c r="B137" s="81"/>
      <c r="C137" s="27">
        <v>0</v>
      </c>
      <c r="D137" s="82" t="s">
        <v>20</v>
      </c>
      <c r="E137" s="29">
        <v>0</v>
      </c>
      <c r="F137" s="82" t="s">
        <v>21</v>
      </c>
      <c r="G137" s="83" t="str">
        <f t="shared" si="15"/>
        <v/>
      </c>
      <c r="H137" s="27">
        <f t="shared" si="16"/>
        <v>0</v>
      </c>
      <c r="I137" s="82" t="s">
        <v>20</v>
      </c>
      <c r="J137" s="29">
        <v>0</v>
      </c>
      <c r="K137" s="82" t="s">
        <v>21</v>
      </c>
      <c r="L137" s="83" t="str">
        <f t="shared" si="17"/>
        <v/>
      </c>
    </row>
    <row r="138" spans="2:12">
      <c r="B138" s="84"/>
      <c r="C138" s="19">
        <v>0</v>
      </c>
      <c r="D138" s="85" t="s">
        <v>20</v>
      </c>
      <c r="E138" s="21">
        <v>0</v>
      </c>
      <c r="F138" s="85" t="s">
        <v>21</v>
      </c>
      <c r="G138" s="86" t="str">
        <f t="shared" si="15"/>
        <v/>
      </c>
      <c r="H138" s="19">
        <f t="shared" si="16"/>
        <v>0</v>
      </c>
      <c r="I138" s="85" t="s">
        <v>20</v>
      </c>
      <c r="J138" s="21">
        <v>0</v>
      </c>
      <c r="K138" s="85" t="s">
        <v>21</v>
      </c>
      <c r="L138" s="86" t="str">
        <f t="shared" si="17"/>
        <v/>
      </c>
    </row>
    <row r="139" spans="2:12">
      <c r="B139" s="84"/>
      <c r="C139" s="19">
        <v>0</v>
      </c>
      <c r="D139" s="85" t="s">
        <v>20</v>
      </c>
      <c r="E139" s="21">
        <v>0</v>
      </c>
      <c r="F139" s="85" t="s">
        <v>21</v>
      </c>
      <c r="G139" s="86" t="str">
        <f t="shared" si="15"/>
        <v/>
      </c>
      <c r="H139" s="19">
        <f t="shared" si="16"/>
        <v>0</v>
      </c>
      <c r="I139" s="85" t="s">
        <v>20</v>
      </c>
      <c r="J139" s="21">
        <v>0</v>
      </c>
      <c r="K139" s="85" t="s">
        <v>21</v>
      </c>
      <c r="L139" s="86" t="str">
        <f t="shared" si="17"/>
        <v/>
      </c>
    </row>
    <row r="140" spans="2:12">
      <c r="B140" s="87"/>
      <c r="C140" s="32">
        <v>0</v>
      </c>
      <c r="D140" s="88" t="s">
        <v>20</v>
      </c>
      <c r="E140" s="34">
        <v>0</v>
      </c>
      <c r="F140" s="88" t="s">
        <v>21</v>
      </c>
      <c r="G140" s="89" t="str">
        <f t="shared" si="15"/>
        <v/>
      </c>
      <c r="H140" s="32">
        <f t="shared" si="16"/>
        <v>0</v>
      </c>
      <c r="I140" s="88" t="s">
        <v>20</v>
      </c>
      <c r="J140" s="34">
        <v>0</v>
      </c>
      <c r="K140" s="95" t="s">
        <v>21</v>
      </c>
      <c r="L140" s="96" t="str">
        <f t="shared" si="17"/>
        <v/>
      </c>
    </row>
    <row r="141" spans="2:12">
      <c r="B141" s="499" t="s">
        <v>106</v>
      </c>
      <c r="C141" s="500"/>
      <c r="D141" s="500"/>
      <c r="E141" s="500"/>
      <c r="F141" s="500"/>
      <c r="G141" s="97">
        <f>SUM(G131:G140)</f>
        <v>0</v>
      </c>
      <c r="H141" s="501" t="s">
        <v>107</v>
      </c>
      <c r="I141" s="502"/>
      <c r="J141" s="502"/>
      <c r="K141" s="503"/>
      <c r="L141" s="97">
        <f>SUM(L131:L140)</f>
        <v>0</v>
      </c>
    </row>
    <row r="143" spans="2:12">
      <c r="B143" s="514" t="s">
        <v>185</v>
      </c>
      <c r="C143" s="515"/>
      <c r="D143" s="515"/>
      <c r="E143" s="515"/>
      <c r="F143" s="515"/>
      <c r="G143" s="515"/>
      <c r="H143" s="515"/>
      <c r="I143" s="515"/>
      <c r="J143" s="515"/>
      <c r="K143" s="515"/>
      <c r="L143" s="516"/>
    </row>
    <row r="144" spans="2:12">
      <c r="B144" s="7" t="s">
        <v>123</v>
      </c>
      <c r="C144" s="8" t="s">
        <v>11</v>
      </c>
      <c r="D144" s="508" t="s">
        <v>124</v>
      </c>
      <c r="E144" s="509"/>
      <c r="F144" s="510"/>
      <c r="G144" s="9" t="s">
        <v>13</v>
      </c>
      <c r="H144" s="8" t="s">
        <v>11</v>
      </c>
      <c r="I144" s="511" t="s">
        <v>125</v>
      </c>
      <c r="J144" s="512"/>
      <c r="K144" s="513"/>
      <c r="L144" s="10" t="s">
        <v>13</v>
      </c>
    </row>
    <row r="145" spans="2:15">
      <c r="B145" s="81"/>
      <c r="C145" s="27">
        <v>0</v>
      </c>
      <c r="D145" s="82" t="s">
        <v>20</v>
      </c>
      <c r="E145" s="29">
        <v>0</v>
      </c>
      <c r="F145" s="82" t="s">
        <v>21</v>
      </c>
      <c r="G145" s="83" t="str">
        <f t="shared" ref="G145:G154" si="18">IF(C145&gt;0,PRODUCT(C145,E145),"")</f>
        <v/>
      </c>
      <c r="H145" s="27">
        <f t="shared" ref="H145:H154" si="19">C145</f>
        <v>0</v>
      </c>
      <c r="I145" s="82" t="s">
        <v>20</v>
      </c>
      <c r="J145" s="29">
        <v>0</v>
      </c>
      <c r="K145" s="82" t="s">
        <v>21</v>
      </c>
      <c r="L145" s="83" t="str">
        <f t="shared" ref="L145:L154" si="20">IF(H145&gt;0,PRODUCT(H145,J145),"")</f>
        <v/>
      </c>
    </row>
    <row r="146" spans="2:15">
      <c r="B146" s="84"/>
      <c r="C146" s="19">
        <v>0</v>
      </c>
      <c r="D146" s="85" t="s">
        <v>20</v>
      </c>
      <c r="E146" s="21">
        <v>0</v>
      </c>
      <c r="F146" s="85" t="s">
        <v>21</v>
      </c>
      <c r="G146" s="86" t="str">
        <f t="shared" si="18"/>
        <v/>
      </c>
      <c r="H146" s="19">
        <f t="shared" si="19"/>
        <v>0</v>
      </c>
      <c r="I146" s="85" t="s">
        <v>20</v>
      </c>
      <c r="J146" s="21">
        <v>0</v>
      </c>
      <c r="K146" s="85" t="s">
        <v>21</v>
      </c>
      <c r="L146" s="86" t="str">
        <f t="shared" si="20"/>
        <v/>
      </c>
    </row>
    <row r="147" spans="2:15">
      <c r="B147" s="84"/>
      <c r="C147" s="19">
        <v>0</v>
      </c>
      <c r="D147" s="85" t="s">
        <v>20</v>
      </c>
      <c r="E147" s="21">
        <v>0</v>
      </c>
      <c r="F147" s="85" t="s">
        <v>21</v>
      </c>
      <c r="G147" s="86" t="str">
        <f t="shared" si="18"/>
        <v/>
      </c>
      <c r="H147" s="19">
        <f t="shared" si="19"/>
        <v>0</v>
      </c>
      <c r="I147" s="85" t="s">
        <v>20</v>
      </c>
      <c r="J147" s="21">
        <v>0</v>
      </c>
      <c r="K147" s="85" t="s">
        <v>21</v>
      </c>
      <c r="L147" s="86" t="str">
        <f t="shared" si="20"/>
        <v/>
      </c>
    </row>
    <row r="148" spans="2:15">
      <c r="B148" s="87"/>
      <c r="C148" s="32">
        <v>0</v>
      </c>
      <c r="D148" s="88" t="s">
        <v>20</v>
      </c>
      <c r="E148" s="34">
        <v>0</v>
      </c>
      <c r="F148" s="88" t="s">
        <v>21</v>
      </c>
      <c r="G148" s="89" t="str">
        <f t="shared" si="18"/>
        <v/>
      </c>
      <c r="H148" s="32">
        <f t="shared" si="19"/>
        <v>0</v>
      </c>
      <c r="I148" s="88" t="s">
        <v>20</v>
      </c>
      <c r="J148" s="34">
        <v>0</v>
      </c>
      <c r="K148" s="88" t="s">
        <v>21</v>
      </c>
      <c r="L148" s="89" t="str">
        <f t="shared" si="20"/>
        <v/>
      </c>
    </row>
    <row r="149" spans="2:15">
      <c r="B149" s="90"/>
      <c r="C149" s="91">
        <v>0</v>
      </c>
      <c r="D149" s="92" t="s">
        <v>20</v>
      </c>
      <c r="E149" s="93">
        <v>0</v>
      </c>
      <c r="F149" s="92" t="s">
        <v>21</v>
      </c>
      <c r="G149" s="94" t="str">
        <f t="shared" si="18"/>
        <v/>
      </c>
      <c r="H149" s="91">
        <f t="shared" si="19"/>
        <v>0</v>
      </c>
      <c r="I149" s="92" t="s">
        <v>20</v>
      </c>
      <c r="J149" s="93">
        <v>0</v>
      </c>
      <c r="K149" s="92" t="s">
        <v>21</v>
      </c>
      <c r="L149" s="94" t="str">
        <f t="shared" si="20"/>
        <v/>
      </c>
    </row>
    <row r="150" spans="2:15">
      <c r="B150" s="90"/>
      <c r="C150" s="91">
        <v>0</v>
      </c>
      <c r="D150" s="92" t="s">
        <v>20</v>
      </c>
      <c r="E150" s="93">
        <v>0</v>
      </c>
      <c r="F150" s="92" t="s">
        <v>21</v>
      </c>
      <c r="G150" s="94" t="str">
        <f t="shared" si="18"/>
        <v/>
      </c>
      <c r="H150" s="91">
        <f t="shared" si="19"/>
        <v>0</v>
      </c>
      <c r="I150" s="92" t="s">
        <v>20</v>
      </c>
      <c r="J150" s="93">
        <v>0</v>
      </c>
      <c r="K150" s="92" t="s">
        <v>21</v>
      </c>
      <c r="L150" s="94" t="str">
        <f t="shared" si="20"/>
        <v/>
      </c>
    </row>
    <row r="151" spans="2:15">
      <c r="B151" s="81"/>
      <c r="C151" s="27">
        <v>0</v>
      </c>
      <c r="D151" s="82" t="s">
        <v>20</v>
      </c>
      <c r="E151" s="29">
        <v>0</v>
      </c>
      <c r="F151" s="82" t="s">
        <v>21</v>
      </c>
      <c r="G151" s="83" t="str">
        <f t="shared" si="18"/>
        <v/>
      </c>
      <c r="H151" s="27">
        <f t="shared" si="19"/>
        <v>0</v>
      </c>
      <c r="I151" s="82" t="s">
        <v>20</v>
      </c>
      <c r="J151" s="29">
        <v>0</v>
      </c>
      <c r="K151" s="82" t="s">
        <v>21</v>
      </c>
      <c r="L151" s="83" t="str">
        <f t="shared" si="20"/>
        <v/>
      </c>
    </row>
    <row r="152" spans="2:15">
      <c r="B152" s="84"/>
      <c r="C152" s="19">
        <v>0</v>
      </c>
      <c r="D152" s="85" t="s">
        <v>20</v>
      </c>
      <c r="E152" s="21">
        <v>0</v>
      </c>
      <c r="F152" s="85" t="s">
        <v>21</v>
      </c>
      <c r="G152" s="86" t="str">
        <f t="shared" si="18"/>
        <v/>
      </c>
      <c r="H152" s="19">
        <f t="shared" si="19"/>
        <v>0</v>
      </c>
      <c r="I152" s="85" t="s">
        <v>20</v>
      </c>
      <c r="J152" s="21">
        <v>0</v>
      </c>
      <c r="K152" s="85" t="s">
        <v>21</v>
      </c>
      <c r="L152" s="86" t="str">
        <f t="shared" si="20"/>
        <v/>
      </c>
    </row>
    <row r="153" spans="2:15">
      <c r="B153" s="84"/>
      <c r="C153" s="19">
        <v>0</v>
      </c>
      <c r="D153" s="85" t="s">
        <v>20</v>
      </c>
      <c r="E153" s="21">
        <v>0</v>
      </c>
      <c r="F153" s="85" t="s">
        <v>21</v>
      </c>
      <c r="G153" s="86" t="str">
        <f t="shared" si="18"/>
        <v/>
      </c>
      <c r="H153" s="19">
        <f t="shared" si="19"/>
        <v>0</v>
      </c>
      <c r="I153" s="85" t="s">
        <v>20</v>
      </c>
      <c r="J153" s="21">
        <v>0</v>
      </c>
      <c r="K153" s="85" t="s">
        <v>21</v>
      </c>
      <c r="L153" s="86" t="str">
        <f t="shared" si="20"/>
        <v/>
      </c>
    </row>
    <row r="154" spans="2:15">
      <c r="B154" s="87"/>
      <c r="C154" s="32">
        <v>0</v>
      </c>
      <c r="D154" s="88" t="s">
        <v>20</v>
      </c>
      <c r="E154" s="34">
        <v>0</v>
      </c>
      <c r="F154" s="88" t="s">
        <v>21</v>
      </c>
      <c r="G154" s="89" t="str">
        <f t="shared" si="18"/>
        <v/>
      </c>
      <c r="H154" s="32">
        <f t="shared" si="19"/>
        <v>0</v>
      </c>
      <c r="I154" s="88" t="s">
        <v>20</v>
      </c>
      <c r="J154" s="34">
        <v>0</v>
      </c>
      <c r="K154" s="95" t="s">
        <v>21</v>
      </c>
      <c r="L154" s="96" t="str">
        <f t="shared" si="20"/>
        <v/>
      </c>
    </row>
    <row r="155" spans="2:15">
      <c r="B155" s="499" t="s">
        <v>106</v>
      </c>
      <c r="C155" s="500"/>
      <c r="D155" s="500"/>
      <c r="E155" s="500"/>
      <c r="F155" s="500"/>
      <c r="G155" s="97">
        <f>SUM(G145:G154)</f>
        <v>0</v>
      </c>
      <c r="H155" s="501" t="s">
        <v>107</v>
      </c>
      <c r="I155" s="502"/>
      <c r="J155" s="502"/>
      <c r="K155" s="503"/>
      <c r="L155" s="97">
        <f>SUM(L145:L154)</f>
        <v>0</v>
      </c>
    </row>
    <row r="158" spans="2:15" ht="48" customHeight="1">
      <c r="B158" s="98"/>
      <c r="C158" s="479" t="s">
        <v>188</v>
      </c>
      <c r="D158" s="480"/>
      <c r="E158" s="480"/>
      <c r="F158" s="480"/>
      <c r="G158" s="480"/>
      <c r="H158" s="480"/>
      <c r="I158" s="480"/>
      <c r="J158" s="480"/>
      <c r="K158" s="480"/>
      <c r="L158" s="480"/>
      <c r="M158" s="481"/>
      <c r="N158" s="117"/>
      <c r="O158" s="117"/>
    </row>
    <row r="159" spans="2:15">
      <c r="B159" s="99"/>
      <c r="C159" s="100"/>
      <c r="D159" s="101"/>
      <c r="E159" s="101"/>
      <c r="F159" s="101"/>
      <c r="G159" s="101"/>
      <c r="H159" s="100"/>
      <c r="I159" s="101"/>
      <c r="J159" s="101"/>
      <c r="K159" s="101"/>
      <c r="L159" s="101"/>
      <c r="M159" s="101"/>
      <c r="N159" s="254"/>
      <c r="O159" s="254"/>
    </row>
    <row r="160" spans="2:15">
      <c r="B160" s="102" t="s">
        <v>127</v>
      </c>
      <c r="C160" s="504">
        <v>20.399999999999999</v>
      </c>
      <c r="D160" s="505"/>
      <c r="E160" s="506"/>
      <c r="F160" s="646"/>
      <c r="G160" s="647"/>
      <c r="H160" s="647"/>
      <c r="I160" s="647"/>
      <c r="J160" s="647"/>
      <c r="K160" s="647"/>
      <c r="L160" s="647"/>
      <c r="M160" s="648"/>
      <c r="N160" s="254"/>
      <c r="O160" s="254"/>
    </row>
    <row r="161" spans="2:15">
      <c r="B161" s="102" t="s">
        <v>128</v>
      </c>
      <c r="C161" s="504">
        <v>16</v>
      </c>
      <c r="D161" s="505"/>
      <c r="E161" s="506"/>
      <c r="F161" s="649"/>
      <c r="G161" s="650"/>
      <c r="H161" s="650"/>
      <c r="I161" s="650"/>
      <c r="J161" s="650"/>
      <c r="K161" s="650"/>
      <c r="L161" s="650"/>
      <c r="M161" s="651"/>
      <c r="N161" s="254"/>
      <c r="O161" s="254"/>
    </row>
    <row r="162" spans="2:15">
      <c r="B162" s="102" t="s">
        <v>129</v>
      </c>
      <c r="C162" s="507">
        <v>0.1</v>
      </c>
      <c r="D162" s="507"/>
      <c r="E162" s="507"/>
      <c r="F162" s="652"/>
      <c r="G162" s="653"/>
      <c r="H162" s="653"/>
      <c r="I162" s="653"/>
      <c r="J162" s="653"/>
      <c r="K162" s="653"/>
      <c r="L162" s="653"/>
      <c r="M162" s="654"/>
      <c r="N162" s="254"/>
      <c r="O162" s="254"/>
    </row>
    <row r="163" spans="2:15">
      <c r="B163" s="106"/>
      <c r="C163" s="100"/>
      <c r="D163" s="101"/>
      <c r="E163" s="101"/>
      <c r="F163" s="101"/>
      <c r="G163" s="101"/>
      <c r="H163" s="100"/>
      <c r="I163" s="101"/>
      <c r="J163" s="101"/>
      <c r="K163" s="101"/>
      <c r="L163" s="101"/>
      <c r="M163" s="101"/>
      <c r="N163" s="254"/>
      <c r="O163" s="254"/>
    </row>
    <row r="164" spans="2:15" ht="24.95" customHeight="1">
      <c r="B164" s="259"/>
      <c r="C164" s="637" t="s">
        <v>12</v>
      </c>
      <c r="D164" s="638"/>
      <c r="E164" s="119" t="s">
        <v>130</v>
      </c>
      <c r="F164" s="625" t="s">
        <v>131</v>
      </c>
      <c r="G164" s="626"/>
      <c r="H164" s="487" t="s">
        <v>132</v>
      </c>
      <c r="I164" s="487"/>
      <c r="J164" s="270" t="s">
        <v>133</v>
      </c>
      <c r="K164" s="639" t="s">
        <v>134</v>
      </c>
      <c r="L164" s="640"/>
      <c r="M164" s="260" t="s">
        <v>135</v>
      </c>
    </row>
    <row r="165" spans="2:15" ht="24.95" customHeight="1" thickBot="1">
      <c r="B165" s="261" t="s">
        <v>136</v>
      </c>
      <c r="C165" s="641" t="s">
        <v>137</v>
      </c>
      <c r="D165" s="642"/>
      <c r="E165" s="262" t="s">
        <v>138</v>
      </c>
      <c r="F165" s="641" t="s">
        <v>139</v>
      </c>
      <c r="G165" s="642"/>
      <c r="H165" s="643" t="s">
        <v>180</v>
      </c>
      <c r="I165" s="643"/>
      <c r="J165" s="262" t="s">
        <v>141</v>
      </c>
      <c r="K165" s="644" t="s">
        <v>142</v>
      </c>
      <c r="L165" s="645"/>
      <c r="M165" s="240" t="s">
        <v>143</v>
      </c>
    </row>
    <row r="166" spans="2:15" ht="13.5" thickTop="1">
      <c r="B166" s="263" t="str">
        <f>B101</f>
        <v>NAC 1</v>
      </c>
      <c r="C166" s="630">
        <f>IF(G113&gt;L113,G113,L113)</f>
        <v>0</v>
      </c>
      <c r="D166" s="631"/>
      <c r="E166" s="264" t="s">
        <v>144</v>
      </c>
      <c r="F166" s="632">
        <f>VLOOKUP(E166,$B$174:$E$183,3)</f>
        <v>1.93</v>
      </c>
      <c r="G166" s="633"/>
      <c r="H166" s="634">
        <v>0</v>
      </c>
      <c r="I166" s="634"/>
      <c r="J166" s="265">
        <f>((H166*2)/1000)*F166</f>
        <v>0</v>
      </c>
      <c r="K166" s="635">
        <f>($C$160-(C166*J166))</f>
        <v>20.399999999999999</v>
      </c>
      <c r="L166" s="636"/>
      <c r="M166" s="244">
        <f>($C$160-K166)/$C$160</f>
        <v>0</v>
      </c>
    </row>
    <row r="167" spans="2:15">
      <c r="B167" s="259" t="str">
        <f>B115</f>
        <v>NAC 2</v>
      </c>
      <c r="C167" s="623">
        <f>IF(G127&gt;L127,G127,L127)</f>
        <v>0</v>
      </c>
      <c r="D167" s="624"/>
      <c r="E167" s="260" t="s">
        <v>144</v>
      </c>
      <c r="F167" s="625">
        <f>VLOOKUP(E167,$B$174:$E$183,3)</f>
        <v>1.93</v>
      </c>
      <c r="G167" s="626"/>
      <c r="H167" s="627">
        <v>0</v>
      </c>
      <c r="I167" s="627"/>
      <c r="J167" s="265">
        <f>((H167*2)/1000)*F167</f>
        <v>0</v>
      </c>
      <c r="K167" s="628">
        <f>($C$160-(C167*J167))</f>
        <v>20.399999999999999</v>
      </c>
      <c r="L167" s="629"/>
      <c r="M167" s="244">
        <f>($C$160-K167)/$C$160</f>
        <v>0</v>
      </c>
    </row>
    <row r="168" spans="2:15">
      <c r="B168" s="259" t="str">
        <f>B129</f>
        <v>NAC 3</v>
      </c>
      <c r="C168" s="623">
        <f>IF(G141&gt;L141,G141,L141)</f>
        <v>0</v>
      </c>
      <c r="D168" s="624"/>
      <c r="E168" s="260" t="s">
        <v>144</v>
      </c>
      <c r="F168" s="625">
        <f>VLOOKUP(E168,$B$174:$E$183,3)</f>
        <v>1.93</v>
      </c>
      <c r="G168" s="626"/>
      <c r="H168" s="627">
        <v>0</v>
      </c>
      <c r="I168" s="627"/>
      <c r="J168" s="265">
        <f>((H168*2)/1000)*F168</f>
        <v>0</v>
      </c>
      <c r="K168" s="628">
        <f>($C$160-(C168*J168))</f>
        <v>20.399999999999999</v>
      </c>
      <c r="L168" s="629"/>
      <c r="M168" s="244">
        <f>($C$160-K168)/$C$160</f>
        <v>0</v>
      </c>
    </row>
    <row r="169" spans="2:15">
      <c r="B169" s="259" t="str">
        <f>B143</f>
        <v>NAC 4</v>
      </c>
      <c r="C169" s="623">
        <f>IF(G155&gt;L155,G155,L155)</f>
        <v>0</v>
      </c>
      <c r="D169" s="624"/>
      <c r="E169" s="260" t="s">
        <v>144</v>
      </c>
      <c r="F169" s="625">
        <f>VLOOKUP(E169,$B$174:$E$183,3)</f>
        <v>1.93</v>
      </c>
      <c r="G169" s="626"/>
      <c r="H169" s="627">
        <v>0</v>
      </c>
      <c r="I169" s="627"/>
      <c r="J169" s="265">
        <f>((H169*2)/1000)*F169</f>
        <v>0</v>
      </c>
      <c r="K169" s="628">
        <f>($C$160-(C169*J169))</f>
        <v>20.399999999999999</v>
      </c>
      <c r="L169" s="629"/>
      <c r="M169" s="244">
        <f>($C$160-K169)/$C$160</f>
        <v>0</v>
      </c>
    </row>
    <row r="171" spans="2:15">
      <c r="B171" s="486" t="s">
        <v>145</v>
      </c>
      <c r="C171" s="486"/>
      <c r="D171" s="486"/>
      <c r="E171" s="486"/>
      <c r="F171" s="107"/>
      <c r="G171" s="107"/>
    </row>
    <row r="172" spans="2:15">
      <c r="B172" s="487" t="s">
        <v>130</v>
      </c>
      <c r="C172" s="485"/>
      <c r="D172" s="487" t="s">
        <v>146</v>
      </c>
      <c r="E172" s="485"/>
    </row>
    <row r="173" spans="2:15">
      <c r="B173" s="487" t="s">
        <v>138</v>
      </c>
      <c r="C173" s="485"/>
      <c r="D173" s="487" t="s">
        <v>139</v>
      </c>
      <c r="E173" s="485"/>
    </row>
    <row r="174" spans="2:15">
      <c r="B174" s="483" t="s">
        <v>147</v>
      </c>
      <c r="C174" s="484"/>
      <c r="D174" s="485">
        <v>1.21</v>
      </c>
      <c r="E174" s="485"/>
    </row>
    <row r="175" spans="2:15">
      <c r="B175" s="483" t="s">
        <v>148</v>
      </c>
      <c r="C175" s="484"/>
      <c r="D175" s="485">
        <v>1.24</v>
      </c>
      <c r="E175" s="485"/>
    </row>
    <row r="176" spans="2:15">
      <c r="B176" s="483" t="s">
        <v>144</v>
      </c>
      <c r="C176" s="484"/>
      <c r="D176" s="485">
        <v>1.93</v>
      </c>
      <c r="E176" s="485"/>
    </row>
    <row r="177" spans="2:5">
      <c r="B177" s="483" t="s">
        <v>149</v>
      </c>
      <c r="C177" s="484"/>
      <c r="D177" s="485">
        <v>1.98</v>
      </c>
      <c r="E177" s="485"/>
    </row>
    <row r="178" spans="2:5">
      <c r="B178" s="483" t="s">
        <v>150</v>
      </c>
      <c r="C178" s="484"/>
      <c r="D178" s="485">
        <v>3.07</v>
      </c>
      <c r="E178" s="485"/>
    </row>
    <row r="179" spans="2:5">
      <c r="B179" s="483" t="s">
        <v>151</v>
      </c>
      <c r="C179" s="484"/>
      <c r="D179" s="485">
        <v>3.14</v>
      </c>
      <c r="E179" s="485"/>
    </row>
    <row r="180" spans="2:5">
      <c r="B180" s="483" t="s">
        <v>152</v>
      </c>
      <c r="C180" s="484"/>
      <c r="D180" s="485">
        <v>4.8899999999999997</v>
      </c>
      <c r="E180" s="485"/>
    </row>
    <row r="181" spans="2:5">
      <c r="B181" s="483" t="s">
        <v>153</v>
      </c>
      <c r="C181" s="484"/>
      <c r="D181" s="485">
        <v>4.99</v>
      </c>
      <c r="E181" s="485"/>
    </row>
    <row r="182" spans="2:5">
      <c r="B182" s="483" t="s">
        <v>154</v>
      </c>
      <c r="C182" s="484"/>
      <c r="D182" s="485">
        <v>7.77</v>
      </c>
      <c r="E182" s="485"/>
    </row>
    <row r="183" spans="2:5">
      <c r="B183" s="483" t="s">
        <v>155</v>
      </c>
      <c r="C183" s="484"/>
      <c r="D183" s="485">
        <v>7.95</v>
      </c>
      <c r="E183" s="485"/>
    </row>
    <row r="185" spans="2:5">
      <c r="B185" s="482" t="s">
        <v>156</v>
      </c>
      <c r="C185" s="482"/>
      <c r="D185" s="482"/>
      <c r="E185" s="482"/>
    </row>
    <row r="186" spans="2:5">
      <c r="B186" s="482"/>
      <c r="C186" s="482"/>
      <c r="D186" s="482"/>
      <c r="E186" s="482"/>
    </row>
    <row r="187" spans="2:5">
      <c r="B187" s="482"/>
      <c r="C187" s="482"/>
      <c r="D187" s="482"/>
      <c r="E187" s="482"/>
    </row>
    <row r="188" spans="2:5">
      <c r="B188" s="482"/>
      <c r="C188" s="482"/>
      <c r="D188" s="482"/>
      <c r="E188" s="482"/>
    </row>
  </sheetData>
  <mergeCells count="127">
    <mergeCell ref="B2:B4"/>
    <mergeCell ref="C2:L2"/>
    <mergeCell ref="C3:L4"/>
    <mergeCell ref="C5:G5"/>
    <mergeCell ref="H5:L5"/>
    <mergeCell ref="D6:F6"/>
    <mergeCell ref="I6:K6"/>
    <mergeCell ref="B54:L54"/>
    <mergeCell ref="B61:L61"/>
    <mergeCell ref="B66:F66"/>
    <mergeCell ref="H66:K66"/>
    <mergeCell ref="B69:B71"/>
    <mergeCell ref="C69:L69"/>
    <mergeCell ref="C70:L70"/>
    <mergeCell ref="B7:L7"/>
    <mergeCell ref="B9:L9"/>
    <mergeCell ref="B22:L22"/>
    <mergeCell ref="B27:L27"/>
    <mergeCell ref="B30:L30"/>
    <mergeCell ref="B35:L35"/>
    <mergeCell ref="B78:G79"/>
    <mergeCell ref="H78:L78"/>
    <mergeCell ref="H79:L79"/>
    <mergeCell ref="B80:D80"/>
    <mergeCell ref="E80:G80"/>
    <mergeCell ref="I80:J80"/>
    <mergeCell ref="B72:L73"/>
    <mergeCell ref="B75:G76"/>
    <mergeCell ref="H75:L75"/>
    <mergeCell ref="H76:L76"/>
    <mergeCell ref="B77:D77"/>
    <mergeCell ref="E77:G77"/>
    <mergeCell ref="I77:J77"/>
    <mergeCell ref="B87:G87"/>
    <mergeCell ref="H87:L87"/>
    <mergeCell ref="B88:L88"/>
    <mergeCell ref="B89:L89"/>
    <mergeCell ref="B91:G91"/>
    <mergeCell ref="H91:L91"/>
    <mergeCell ref="B81:K81"/>
    <mergeCell ref="B82:G82"/>
    <mergeCell ref="H82:J82"/>
    <mergeCell ref="B83:K83"/>
    <mergeCell ref="B85:G85"/>
    <mergeCell ref="H85:L85"/>
    <mergeCell ref="C100:L100"/>
    <mergeCell ref="B101:L101"/>
    <mergeCell ref="D102:F102"/>
    <mergeCell ref="I102:K102"/>
    <mergeCell ref="B113:F113"/>
    <mergeCell ref="H113:K113"/>
    <mergeCell ref="B92:L92"/>
    <mergeCell ref="B93:L93"/>
    <mergeCell ref="B94:L94"/>
    <mergeCell ref="B95:L95"/>
    <mergeCell ref="B96:L96"/>
    <mergeCell ref="B97:L97"/>
    <mergeCell ref="D130:F130"/>
    <mergeCell ref="I130:K130"/>
    <mergeCell ref="B141:F141"/>
    <mergeCell ref="H141:K141"/>
    <mergeCell ref="B143:L143"/>
    <mergeCell ref="D144:F144"/>
    <mergeCell ref="I144:K144"/>
    <mergeCell ref="B115:L115"/>
    <mergeCell ref="D116:F116"/>
    <mergeCell ref="I116:K116"/>
    <mergeCell ref="B127:F127"/>
    <mergeCell ref="H127:K127"/>
    <mergeCell ref="B129:L129"/>
    <mergeCell ref="C164:D164"/>
    <mergeCell ref="F164:G164"/>
    <mergeCell ref="H164:I164"/>
    <mergeCell ref="K164:L164"/>
    <mergeCell ref="C165:D165"/>
    <mergeCell ref="F165:G165"/>
    <mergeCell ref="H165:I165"/>
    <mergeCell ref="K165:L165"/>
    <mergeCell ref="B155:F155"/>
    <mergeCell ref="H155:K155"/>
    <mergeCell ref="C158:M158"/>
    <mergeCell ref="C160:E160"/>
    <mergeCell ref="F160:M162"/>
    <mergeCell ref="C161:E161"/>
    <mergeCell ref="C162:E162"/>
    <mergeCell ref="C168:D168"/>
    <mergeCell ref="F168:G168"/>
    <mergeCell ref="H168:I168"/>
    <mergeCell ref="K168:L168"/>
    <mergeCell ref="C169:D169"/>
    <mergeCell ref="F169:G169"/>
    <mergeCell ref="H169:I169"/>
    <mergeCell ref="K169:L169"/>
    <mergeCell ref="C166:D166"/>
    <mergeCell ref="F166:G166"/>
    <mergeCell ref="H166:I166"/>
    <mergeCell ref="K166:L166"/>
    <mergeCell ref="C167:D167"/>
    <mergeCell ref="F167:G167"/>
    <mergeCell ref="H167:I167"/>
    <mergeCell ref="K167:L167"/>
    <mergeCell ref="B175:C175"/>
    <mergeCell ref="D175:E175"/>
    <mergeCell ref="B176:C176"/>
    <mergeCell ref="D176:E176"/>
    <mergeCell ref="B177:C177"/>
    <mergeCell ref="D177:E177"/>
    <mergeCell ref="B171:E171"/>
    <mergeCell ref="B172:C172"/>
    <mergeCell ref="D172:E172"/>
    <mergeCell ref="B173:C173"/>
    <mergeCell ref="D173:E173"/>
    <mergeCell ref="B174:C174"/>
    <mergeCell ref="D174:E174"/>
    <mergeCell ref="B185:E188"/>
    <mergeCell ref="B181:C181"/>
    <mergeCell ref="D181:E181"/>
    <mergeCell ref="B182:C182"/>
    <mergeCell ref="D182:E182"/>
    <mergeCell ref="B183:C183"/>
    <mergeCell ref="D183:E183"/>
    <mergeCell ref="B178:C178"/>
    <mergeCell ref="D178:E178"/>
    <mergeCell ref="B179:C179"/>
    <mergeCell ref="D179:E179"/>
    <mergeCell ref="B180:C180"/>
    <mergeCell ref="D180:E180"/>
  </mergeCells>
  <conditionalFormatting sqref="B97:L97">
    <cfRule type="cellIs" dxfId="55" priority="2" stopIfTrue="1" operator="equal">
      <formula>"The output current is within the panel's limitations."</formula>
    </cfRule>
  </conditionalFormatting>
  <conditionalFormatting sqref="B92:L92">
    <cfRule type="cellIs" dxfId="54" priority="3" stopIfTrue="1" operator="equal">
      <formula>"Circuit#1 current is within the limitations of the circuit."</formula>
    </cfRule>
  </conditionalFormatting>
  <conditionalFormatting sqref="B93:L93">
    <cfRule type="cellIs" dxfId="53" priority="4" stopIfTrue="1" operator="equal">
      <formula>"Circuit#2 current is within the limitations of the circuit."</formula>
    </cfRule>
  </conditionalFormatting>
  <conditionalFormatting sqref="B94:L94">
    <cfRule type="cellIs" dxfId="52" priority="5" stopIfTrue="1" operator="equal">
      <formula>"Circuit#3 current is within the limitations of the circuit."</formula>
    </cfRule>
  </conditionalFormatting>
  <conditionalFormatting sqref="B95:L95">
    <cfRule type="cellIs" dxfId="51" priority="6" stopIfTrue="1" operator="equal">
      <formula>"Circuit#4 current is within the limitations of the circuit."</formula>
    </cfRule>
  </conditionalFormatting>
  <conditionalFormatting sqref="B88:L88">
    <cfRule type="cellIs" dxfId="50" priority="7" stopIfTrue="1" operator="equal">
      <formula>"The batteries can be charged by the 6808 Charger."</formula>
    </cfRule>
  </conditionalFormatting>
  <conditionalFormatting sqref="B89:L89">
    <cfRule type="cellIs" dxfId="49" priority="8" stopIfTrue="1" operator="equal">
      <formula>"The batteries can be housed in the 6808 Cabinet."</formula>
    </cfRule>
  </conditionalFormatting>
  <conditionalFormatting sqref="K166:K169">
    <cfRule type="cellIs" dxfId="48" priority="1" stopIfTrue="1" operator="lessThan">
      <formula>$C$161</formula>
    </cfRule>
  </conditionalFormatting>
  <dataValidations count="4">
    <dataValidation type="list" allowBlank="1" showInputMessage="1" showErrorMessage="1" sqref="H79:L79" xr:uid="{00000000-0002-0000-0200-000000000000}">
      <formula1>$AA$3:$AA$14</formula1>
    </dataValidation>
    <dataValidation type="list" allowBlank="1" showInputMessage="1" showErrorMessage="1" sqref="H76:L76" xr:uid="{00000000-0002-0000-0200-000001000000}">
      <formula1>$AD$3:$AD$9</formula1>
    </dataValidation>
    <dataValidation type="list" operator="greaterThan" allowBlank="1" showInputMessage="1" showErrorMessage="1" sqref="H82:J82" xr:uid="{00000000-0002-0000-0200-000002000000}">
      <formula1>"01.фев,01.мар,01.апр,01.май,01.июн"</formula1>
    </dataValidation>
    <dataValidation type="list" allowBlank="1" showInputMessage="1" showErrorMessage="1" sqref="E166:E169" xr:uid="{00000000-0002-0000-0200-000003000000}">
      <formula1>"#10 Solid, #10 Stranded, #12 Solid, #12 Stranded, #14 Solid, #14 Stranded, #16 Solid, #16 Stranded, #18 Solid, #18 Stranded"</formula1>
    </dataValidation>
  </dataValidations>
  <pageMargins left="0.75" right="0.75" top="0.5" bottom="1" header="0.5" footer="0.5"/>
  <pageSetup scale="85" fitToHeight="0" orientation="portrait" r:id="rId1"/>
  <headerFooter alignWithMargins="0">
    <oddFooter>&amp;LSilent Knight by Honeywell&amp;CPage &amp;P&amp;R&amp;D</oddFooter>
  </headerFooter>
  <rowBreaks count="3" manualBreakCount="3">
    <brk id="67" min="1" max="12" man="1"/>
    <brk id="98" min="1" max="12" man="1"/>
    <brk id="156" min="1" max="12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autoPageBreaks="0" fitToPage="1"/>
  </sheetPr>
  <dimension ref="A1:AE206"/>
  <sheetViews>
    <sheetView showGridLines="0" zoomScaleNormal="100" workbookViewId="0" xr3:uid="{51F8DEE0-4D01-5F28-A812-FC0BD7CAC4A5}">
      <selection activeCell="C10" sqref="C10"/>
    </sheetView>
  </sheetViews>
  <sheetFormatPr defaultRowHeight="12.75"/>
  <cols>
    <col min="1" max="1" width="2.7109375" customWidth="1"/>
    <col min="2" max="2" width="23.42578125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16.28515625" customWidth="1"/>
    <col min="14" max="14" width="14.140625" customWidth="1"/>
    <col min="15" max="15" width="11.85546875" customWidth="1"/>
    <col min="27" max="27" width="10.140625" customWidth="1"/>
  </cols>
  <sheetData>
    <row r="1" spans="1:31" ht="10.5" customHeight="1">
      <c r="A1" s="1"/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181</v>
      </c>
      <c r="D2" s="613"/>
      <c r="E2" s="613"/>
      <c r="F2" s="613"/>
      <c r="G2" s="613"/>
      <c r="H2" s="613"/>
      <c r="I2" s="613"/>
      <c r="J2" s="613"/>
      <c r="K2" s="613"/>
      <c r="L2" s="614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4"/>
      <c r="B7" s="655" t="s">
        <v>16</v>
      </c>
      <c r="C7" s="656"/>
      <c r="D7" s="656"/>
      <c r="E7" s="656"/>
      <c r="F7" s="656"/>
      <c r="G7" s="656"/>
      <c r="H7" s="656"/>
      <c r="I7" s="656"/>
      <c r="J7" s="656"/>
      <c r="K7" s="656"/>
      <c r="L7" s="657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4"/>
      <c r="B8" s="246" t="s">
        <v>182</v>
      </c>
      <c r="C8" s="247">
        <v>1</v>
      </c>
      <c r="D8" s="85" t="s">
        <v>20</v>
      </c>
      <c r="E8" s="248">
        <v>0.19</v>
      </c>
      <c r="F8" s="85" t="s">
        <v>21</v>
      </c>
      <c r="G8" s="22">
        <f t="shared" ref="G8:G31" si="0">IF(C8&gt;0,PRODUCT(C8,E8),"")</f>
        <v>0.19</v>
      </c>
      <c r="H8" s="247">
        <f>C8</f>
        <v>1</v>
      </c>
      <c r="I8" s="85" t="s">
        <v>20</v>
      </c>
      <c r="J8" s="248">
        <v>0.25</v>
      </c>
      <c r="K8" s="85" t="s">
        <v>21</v>
      </c>
      <c r="L8" s="86">
        <f>IF(H8&gt;0,PRODUCT(H8,J8),"")</f>
        <v>0.25</v>
      </c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4"/>
      <c r="B9" s="655" t="s">
        <v>24</v>
      </c>
      <c r="C9" s="656"/>
      <c r="D9" s="656"/>
      <c r="E9" s="656"/>
      <c r="F9" s="656"/>
      <c r="G9" s="656"/>
      <c r="H9" s="656"/>
      <c r="I9" s="656"/>
      <c r="J9" s="656"/>
      <c r="K9" s="656"/>
      <c r="L9" s="657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7"/>
      <c r="B10" s="266" t="s">
        <v>27</v>
      </c>
      <c r="C10" s="13"/>
      <c r="D10" s="14" t="s">
        <v>20</v>
      </c>
      <c r="E10" s="15">
        <v>2.9999999999999997E-4</v>
      </c>
      <c r="F10" s="14" t="s">
        <v>21</v>
      </c>
      <c r="G10" s="22" t="str">
        <f t="shared" si="0"/>
        <v/>
      </c>
      <c r="H10" s="13">
        <f t="shared" ref="H10:H31" si="1">C10</f>
        <v>0</v>
      </c>
      <c r="I10" s="14" t="s">
        <v>20</v>
      </c>
      <c r="J10" s="15">
        <v>2.9999999999999997E-4</v>
      </c>
      <c r="K10" s="14" t="s">
        <v>21</v>
      </c>
      <c r="L10" s="22" t="str">
        <f t="shared" ref="L10:L31" si="2">IF(H10&gt;0,PRODUCT(H10,J10),"")</f>
        <v/>
      </c>
      <c r="AA10" t="s">
        <v>28</v>
      </c>
      <c r="AB10">
        <v>1</v>
      </c>
    </row>
    <row r="11" spans="1:31" s="6" customFormat="1" ht="12" customHeight="1">
      <c r="A11" s="17"/>
      <c r="B11" s="266" t="s">
        <v>29</v>
      </c>
      <c r="C11" s="13"/>
      <c r="D11" s="14" t="s">
        <v>20</v>
      </c>
      <c r="E11" s="15">
        <v>2.0000000000000001E-4</v>
      </c>
      <c r="F11" s="14" t="s">
        <v>21</v>
      </c>
      <c r="G11" s="22" t="str">
        <f t="shared" si="0"/>
        <v/>
      </c>
      <c r="H11" s="13">
        <f t="shared" si="1"/>
        <v>0</v>
      </c>
      <c r="I11" s="14" t="s">
        <v>20</v>
      </c>
      <c r="J11" s="15">
        <v>4.4999999999999999E-4</v>
      </c>
      <c r="K11" s="14" t="s">
        <v>21</v>
      </c>
      <c r="L11" s="22" t="str">
        <f t="shared" si="2"/>
        <v/>
      </c>
      <c r="AA11" s="6" t="s">
        <v>30</v>
      </c>
      <c r="AB11" s="6">
        <v>1.5</v>
      </c>
    </row>
    <row r="12" spans="1:31" s="6" customFormat="1" ht="12" customHeight="1">
      <c r="A12" s="17"/>
      <c r="B12" s="266" t="s">
        <v>31</v>
      </c>
      <c r="C12" s="13"/>
      <c r="D12" s="14" t="s">
        <v>20</v>
      </c>
      <c r="E12" s="15">
        <v>2.9999999999999997E-4</v>
      </c>
      <c r="F12" s="14" t="s">
        <v>21</v>
      </c>
      <c r="G12" s="22" t="str">
        <f t="shared" si="0"/>
        <v/>
      </c>
      <c r="H12" s="13">
        <f t="shared" si="1"/>
        <v>0</v>
      </c>
      <c r="I12" s="14" t="s">
        <v>20</v>
      </c>
      <c r="J12" s="15">
        <v>2.9999999999999997E-4</v>
      </c>
      <c r="K12" s="14" t="s">
        <v>21</v>
      </c>
      <c r="L12" s="22" t="str">
        <f t="shared" si="2"/>
        <v/>
      </c>
      <c r="AA12" s="6" t="s">
        <v>32</v>
      </c>
      <c r="AB12" s="6">
        <v>2</v>
      </c>
    </row>
    <row r="13" spans="1:31" s="6" customFormat="1" ht="12" customHeight="1">
      <c r="A13" s="17"/>
      <c r="B13" s="266" t="s">
        <v>33</v>
      </c>
      <c r="C13" s="13"/>
      <c r="D13" s="14" t="s">
        <v>20</v>
      </c>
      <c r="E13" s="15">
        <v>2.0000000000000001E-4</v>
      </c>
      <c r="F13" s="14" t="s">
        <v>21</v>
      </c>
      <c r="G13" s="22" t="str">
        <f t="shared" si="0"/>
        <v/>
      </c>
      <c r="H13" s="13">
        <f t="shared" si="1"/>
        <v>0</v>
      </c>
      <c r="I13" s="14" t="s">
        <v>20</v>
      </c>
      <c r="J13" s="15">
        <v>4.4999999999999999E-4</v>
      </c>
      <c r="K13" s="14" t="s">
        <v>21</v>
      </c>
      <c r="L13" s="22" t="str">
        <f t="shared" si="2"/>
        <v/>
      </c>
      <c r="AA13" s="6" t="s">
        <v>34</v>
      </c>
      <c r="AB13" s="6">
        <v>3</v>
      </c>
    </row>
    <row r="14" spans="1:31" s="6" customFormat="1" ht="12" customHeight="1">
      <c r="A14" s="17"/>
      <c r="B14" s="12" t="s">
        <v>35</v>
      </c>
      <c r="C14" s="13"/>
      <c r="D14" s="14" t="s">
        <v>20</v>
      </c>
      <c r="E14" s="15">
        <v>2E-3</v>
      </c>
      <c r="F14" s="14" t="s">
        <v>21</v>
      </c>
      <c r="G14" s="22" t="str">
        <f t="shared" si="0"/>
        <v/>
      </c>
      <c r="H14" s="13">
        <f t="shared" si="1"/>
        <v>0</v>
      </c>
      <c r="I14" s="14" t="s">
        <v>20</v>
      </c>
      <c r="J14" s="15">
        <v>2E-3</v>
      </c>
      <c r="K14" s="14" t="s">
        <v>21</v>
      </c>
      <c r="L14" s="22" t="str">
        <f t="shared" si="2"/>
        <v/>
      </c>
      <c r="AA14" s="6" t="s">
        <v>162</v>
      </c>
      <c r="AB14" s="6">
        <v>4</v>
      </c>
    </row>
    <row r="15" spans="1:31" s="6" customFormat="1" ht="12" customHeight="1">
      <c r="A15" s="17"/>
      <c r="B15" s="12" t="s">
        <v>36</v>
      </c>
      <c r="C15" s="13"/>
      <c r="D15" s="14" t="s">
        <v>20</v>
      </c>
      <c r="E15" s="15">
        <v>2E-3</v>
      </c>
      <c r="F15" s="14" t="s">
        <v>21</v>
      </c>
      <c r="G15" s="22" t="str">
        <f t="shared" si="0"/>
        <v/>
      </c>
      <c r="H15" s="13">
        <f t="shared" si="1"/>
        <v>0</v>
      </c>
      <c r="I15" s="14" t="s">
        <v>20</v>
      </c>
      <c r="J15" s="15">
        <v>2E-3</v>
      </c>
      <c r="K15" s="14" t="s">
        <v>21</v>
      </c>
      <c r="L15" s="22" t="str">
        <f t="shared" si="2"/>
        <v/>
      </c>
    </row>
    <row r="16" spans="1:31" s="6" customFormat="1" ht="12" customHeight="1">
      <c r="A16" s="17"/>
      <c r="B16" s="12" t="s">
        <v>37</v>
      </c>
      <c r="C16" s="13"/>
      <c r="D16" s="14" t="s">
        <v>20</v>
      </c>
      <c r="E16" s="15">
        <v>2.9999999999999997E-4</v>
      </c>
      <c r="F16" s="14" t="s">
        <v>21</v>
      </c>
      <c r="G16" s="22" t="str">
        <f t="shared" si="0"/>
        <v/>
      </c>
      <c r="H16" s="13">
        <f t="shared" si="1"/>
        <v>0</v>
      </c>
      <c r="I16" s="14" t="s">
        <v>20</v>
      </c>
      <c r="J16" s="15">
        <v>2.9999999999999997E-4</v>
      </c>
      <c r="K16" s="14" t="s">
        <v>21</v>
      </c>
      <c r="L16" s="22" t="str">
        <f t="shared" si="2"/>
        <v/>
      </c>
    </row>
    <row r="17" spans="1:12" s="6" customFormat="1" ht="12" customHeight="1">
      <c r="A17" s="17"/>
      <c r="B17" s="12" t="s">
        <v>38</v>
      </c>
      <c r="C17" s="13"/>
      <c r="D17" s="14" t="s">
        <v>20</v>
      </c>
      <c r="E17" s="15">
        <v>2.9999999999999997E-4</v>
      </c>
      <c r="F17" s="14" t="s">
        <v>21</v>
      </c>
      <c r="G17" s="22" t="str">
        <f t="shared" si="0"/>
        <v/>
      </c>
      <c r="H17" s="13">
        <f t="shared" si="1"/>
        <v>0</v>
      </c>
      <c r="I17" s="14" t="s">
        <v>20</v>
      </c>
      <c r="J17" s="15">
        <v>2.9999999999999997E-4</v>
      </c>
      <c r="K17" s="14" t="s">
        <v>21</v>
      </c>
      <c r="L17" s="22" t="str">
        <f t="shared" si="2"/>
        <v/>
      </c>
    </row>
    <row r="18" spans="1:12" s="6" customFormat="1" ht="12" customHeight="1">
      <c r="A18" s="17"/>
      <c r="B18" s="12" t="s">
        <v>39</v>
      </c>
      <c r="C18" s="13"/>
      <c r="D18" s="14" t="s">
        <v>20</v>
      </c>
      <c r="E18" s="15">
        <v>3.7500000000000001E-4</v>
      </c>
      <c r="F18" s="14" t="s">
        <v>21</v>
      </c>
      <c r="G18" s="22" t="str">
        <f t="shared" si="0"/>
        <v/>
      </c>
      <c r="H18" s="13">
        <f t="shared" si="1"/>
        <v>0</v>
      </c>
      <c r="I18" s="14" t="s">
        <v>20</v>
      </c>
      <c r="J18" s="15">
        <v>3.7500000000000001E-4</v>
      </c>
      <c r="K18" s="14" t="s">
        <v>21</v>
      </c>
      <c r="L18" s="22" t="str">
        <f t="shared" si="2"/>
        <v/>
      </c>
    </row>
    <row r="19" spans="1:12" s="6" customFormat="1" ht="12" customHeight="1">
      <c r="A19" s="17"/>
      <c r="B19" s="12" t="s">
        <v>40</v>
      </c>
      <c r="C19" s="13"/>
      <c r="D19" s="14" t="s">
        <v>20</v>
      </c>
      <c r="E19" s="15">
        <v>3.7500000000000001E-4</v>
      </c>
      <c r="F19" s="14" t="s">
        <v>21</v>
      </c>
      <c r="G19" s="22" t="str">
        <f t="shared" si="0"/>
        <v/>
      </c>
      <c r="H19" s="13">
        <f t="shared" si="1"/>
        <v>0</v>
      </c>
      <c r="I19" s="14" t="s">
        <v>20</v>
      </c>
      <c r="J19" s="15">
        <v>3.7500000000000001E-4</v>
      </c>
      <c r="K19" s="14" t="s">
        <v>21</v>
      </c>
      <c r="L19" s="22" t="str">
        <f t="shared" si="2"/>
        <v/>
      </c>
    </row>
    <row r="20" spans="1:12" s="6" customFormat="1" ht="12" customHeight="1">
      <c r="A20" s="17"/>
      <c r="B20" s="12" t="s">
        <v>41</v>
      </c>
      <c r="C20" s="13"/>
      <c r="D20" s="14" t="s">
        <v>20</v>
      </c>
      <c r="E20" s="15">
        <v>3.7500000000000001E-4</v>
      </c>
      <c r="F20" s="14" t="s">
        <v>21</v>
      </c>
      <c r="G20" s="22" t="str">
        <f t="shared" si="0"/>
        <v/>
      </c>
      <c r="H20" s="13">
        <f t="shared" si="1"/>
        <v>0</v>
      </c>
      <c r="I20" s="14" t="s">
        <v>20</v>
      </c>
      <c r="J20" s="15">
        <v>3.7500000000000001E-4</v>
      </c>
      <c r="K20" s="14" t="s">
        <v>21</v>
      </c>
      <c r="L20" s="22" t="str">
        <f t="shared" si="2"/>
        <v/>
      </c>
    </row>
    <row r="21" spans="1:12" s="6" customFormat="1" ht="12" customHeight="1">
      <c r="A21" s="17"/>
      <c r="B21" s="12" t="s">
        <v>42</v>
      </c>
      <c r="C21" s="13"/>
      <c r="D21" s="14" t="s">
        <v>20</v>
      </c>
      <c r="E21" s="15">
        <v>3.7500000000000001E-4</v>
      </c>
      <c r="F21" s="14" t="s">
        <v>21</v>
      </c>
      <c r="G21" s="22" t="str">
        <f t="shared" si="0"/>
        <v/>
      </c>
      <c r="H21" s="13">
        <f t="shared" si="1"/>
        <v>0</v>
      </c>
      <c r="I21" s="14" t="s">
        <v>20</v>
      </c>
      <c r="J21" s="15">
        <v>3.7500000000000001E-4</v>
      </c>
      <c r="K21" s="14" t="s">
        <v>21</v>
      </c>
      <c r="L21" s="22" t="str">
        <f t="shared" si="2"/>
        <v/>
      </c>
    </row>
    <row r="22" spans="1:12" s="6" customFormat="1" ht="12" customHeight="1">
      <c r="A22" s="17"/>
      <c r="B22" s="12" t="s">
        <v>43</v>
      </c>
      <c r="C22" s="13"/>
      <c r="D22" s="14" t="s">
        <v>20</v>
      </c>
      <c r="E22" s="15">
        <v>3.7500000000000001E-4</v>
      </c>
      <c r="F22" s="14" t="s">
        <v>21</v>
      </c>
      <c r="G22" s="22" t="str">
        <f t="shared" si="0"/>
        <v/>
      </c>
      <c r="H22" s="13">
        <f t="shared" si="1"/>
        <v>0</v>
      </c>
      <c r="I22" s="14" t="s">
        <v>20</v>
      </c>
      <c r="J22" s="15">
        <v>3.7500000000000001E-4</v>
      </c>
      <c r="K22" s="14" t="s">
        <v>21</v>
      </c>
      <c r="L22" s="22" t="str">
        <f t="shared" si="2"/>
        <v/>
      </c>
    </row>
    <row r="23" spans="1:12" s="6" customFormat="1" ht="12" customHeight="1">
      <c r="A23" s="17"/>
      <c r="B23" s="12" t="s">
        <v>44</v>
      </c>
      <c r="C23" s="13"/>
      <c r="D23" s="14" t="s">
        <v>20</v>
      </c>
      <c r="E23" s="15">
        <v>7.5000000000000002E-4</v>
      </c>
      <c r="F23" s="14" t="s">
        <v>21</v>
      </c>
      <c r="G23" s="22" t="str">
        <f t="shared" si="0"/>
        <v/>
      </c>
      <c r="H23" s="13">
        <f t="shared" si="1"/>
        <v>0</v>
      </c>
      <c r="I23" s="14" t="s">
        <v>20</v>
      </c>
      <c r="J23" s="15">
        <v>7.5000000000000002E-4</v>
      </c>
      <c r="K23" s="14" t="s">
        <v>21</v>
      </c>
      <c r="L23" s="22" t="str">
        <f t="shared" si="2"/>
        <v/>
      </c>
    </row>
    <row r="24" spans="1:12" s="6" customFormat="1" ht="12" customHeight="1">
      <c r="A24" s="17"/>
      <c r="B24" s="12" t="s">
        <v>45</v>
      </c>
      <c r="C24" s="13"/>
      <c r="D24" s="14" t="s">
        <v>20</v>
      </c>
      <c r="E24" s="15">
        <v>3.5000000000000001E-3</v>
      </c>
      <c r="F24" s="14" t="s">
        <v>21</v>
      </c>
      <c r="G24" s="22" t="str">
        <f t="shared" si="0"/>
        <v/>
      </c>
      <c r="H24" s="13">
        <f t="shared" si="1"/>
        <v>0</v>
      </c>
      <c r="I24" s="14" t="s">
        <v>20</v>
      </c>
      <c r="J24" s="15">
        <v>3.5000000000000001E-3</v>
      </c>
      <c r="K24" s="14" t="s">
        <v>21</v>
      </c>
      <c r="L24" s="22" t="str">
        <f t="shared" si="2"/>
        <v/>
      </c>
    </row>
    <row r="25" spans="1:12" s="6" customFormat="1" ht="12" customHeight="1">
      <c r="A25" s="17"/>
      <c r="B25" s="12" t="s">
        <v>46</v>
      </c>
      <c r="C25" s="13"/>
      <c r="D25" s="14" t="s">
        <v>20</v>
      </c>
      <c r="E25" s="15">
        <v>1.4499999999999999E-3</v>
      </c>
      <c r="F25" s="14" t="s">
        <v>21</v>
      </c>
      <c r="G25" s="22" t="str">
        <f t="shared" si="0"/>
        <v/>
      </c>
      <c r="H25" s="13">
        <f t="shared" si="1"/>
        <v>0</v>
      </c>
      <c r="I25" s="14" t="s">
        <v>20</v>
      </c>
      <c r="J25" s="15">
        <v>1.4499999999999999E-3</v>
      </c>
      <c r="K25" s="14" t="s">
        <v>21</v>
      </c>
      <c r="L25" s="22" t="str">
        <f t="shared" si="2"/>
        <v/>
      </c>
    </row>
    <row r="26" spans="1:12" s="6" customFormat="1" ht="12" customHeight="1">
      <c r="A26" s="17"/>
      <c r="B26" s="12" t="s">
        <v>47</v>
      </c>
      <c r="C26" s="13"/>
      <c r="D26" s="14" t="s">
        <v>20</v>
      </c>
      <c r="E26" s="15">
        <v>2.2499999999999998E-3</v>
      </c>
      <c r="F26" s="14" t="s">
        <v>21</v>
      </c>
      <c r="G26" s="22" t="str">
        <f t="shared" si="0"/>
        <v/>
      </c>
      <c r="H26" s="13">
        <f t="shared" si="1"/>
        <v>0</v>
      </c>
      <c r="I26" s="14" t="s">
        <v>20</v>
      </c>
      <c r="J26" s="15">
        <v>2.2499999999999998E-3</v>
      </c>
      <c r="K26" s="14" t="s">
        <v>21</v>
      </c>
      <c r="L26" s="22" t="str">
        <f t="shared" si="2"/>
        <v/>
      </c>
    </row>
    <row r="27" spans="1:12" s="6" customFormat="1" ht="12" customHeight="1">
      <c r="A27" s="17"/>
      <c r="B27" s="12" t="s">
        <v>48</v>
      </c>
      <c r="C27" s="13"/>
      <c r="D27" s="14" t="s">
        <v>20</v>
      </c>
      <c r="E27" s="15">
        <v>2.5500000000000002E-4</v>
      </c>
      <c r="F27" s="14" t="s">
        <v>21</v>
      </c>
      <c r="G27" s="22" t="str">
        <f t="shared" si="0"/>
        <v/>
      </c>
      <c r="H27" s="13">
        <f t="shared" si="1"/>
        <v>0</v>
      </c>
      <c r="I27" s="14" t="s">
        <v>20</v>
      </c>
      <c r="J27" s="15">
        <v>2.5500000000000002E-4</v>
      </c>
      <c r="K27" s="14" t="s">
        <v>21</v>
      </c>
      <c r="L27" s="22" t="str">
        <f t="shared" si="2"/>
        <v/>
      </c>
    </row>
    <row r="28" spans="1:12" s="6" customFormat="1" ht="12" customHeight="1">
      <c r="A28" s="17"/>
      <c r="B28" s="12" t="s">
        <v>49</v>
      </c>
      <c r="C28" s="13"/>
      <c r="D28" s="14" t="s">
        <v>20</v>
      </c>
      <c r="E28" s="15">
        <v>1.2999999999999999E-3</v>
      </c>
      <c r="F28" s="14" t="s">
        <v>21</v>
      </c>
      <c r="G28" s="22" t="str">
        <f t="shared" si="0"/>
        <v/>
      </c>
      <c r="H28" s="13">
        <f t="shared" si="1"/>
        <v>0</v>
      </c>
      <c r="I28" s="14" t="s">
        <v>20</v>
      </c>
      <c r="J28" s="15">
        <v>2.4E-2</v>
      </c>
      <c r="K28" s="14" t="s">
        <v>21</v>
      </c>
      <c r="L28" s="22" t="str">
        <f t="shared" si="2"/>
        <v/>
      </c>
    </row>
    <row r="29" spans="1:12" s="6" customFormat="1" ht="12" customHeight="1">
      <c r="A29" s="17"/>
      <c r="B29" s="12" t="s">
        <v>50</v>
      </c>
      <c r="C29" s="13"/>
      <c r="D29" s="14" t="s">
        <v>20</v>
      </c>
      <c r="E29" s="15">
        <v>2.7E-4</v>
      </c>
      <c r="F29" s="14" t="s">
        <v>21</v>
      </c>
      <c r="G29" s="22" t="str">
        <f t="shared" si="0"/>
        <v/>
      </c>
      <c r="H29" s="13">
        <f t="shared" si="1"/>
        <v>0</v>
      </c>
      <c r="I29" s="14" t="s">
        <v>20</v>
      </c>
      <c r="J29" s="15">
        <v>2.7E-4</v>
      </c>
      <c r="K29" s="14" t="s">
        <v>21</v>
      </c>
      <c r="L29" s="22" t="str">
        <f t="shared" si="2"/>
        <v/>
      </c>
    </row>
    <row r="30" spans="1:12" s="6" customFormat="1" ht="12" customHeight="1">
      <c r="A30" s="17"/>
      <c r="B30" s="12" t="s">
        <v>51</v>
      </c>
      <c r="C30" s="13"/>
      <c r="D30" s="14" t="s">
        <v>20</v>
      </c>
      <c r="E30" s="15">
        <v>2E-3</v>
      </c>
      <c r="F30" s="14" t="s">
        <v>21</v>
      </c>
      <c r="G30" s="22" t="str">
        <f t="shared" si="0"/>
        <v/>
      </c>
      <c r="H30" s="13">
        <f t="shared" si="1"/>
        <v>0</v>
      </c>
      <c r="I30" s="14" t="s">
        <v>20</v>
      </c>
      <c r="J30" s="15">
        <v>2E-3</v>
      </c>
      <c r="K30" s="14" t="s">
        <v>21</v>
      </c>
      <c r="L30" s="22" t="str">
        <f t="shared" si="2"/>
        <v/>
      </c>
    </row>
    <row r="31" spans="1:12" s="6" customFormat="1" ht="12" customHeight="1">
      <c r="A31" s="17"/>
      <c r="B31" s="12" t="s">
        <v>52</v>
      </c>
      <c r="C31" s="13"/>
      <c r="D31" s="14" t="s">
        <v>20</v>
      </c>
      <c r="E31" s="15">
        <v>2.9999999999999997E-4</v>
      </c>
      <c r="F31" s="14" t="s">
        <v>21</v>
      </c>
      <c r="G31" s="22" t="str">
        <f t="shared" si="0"/>
        <v/>
      </c>
      <c r="H31" s="13">
        <f t="shared" si="1"/>
        <v>0</v>
      </c>
      <c r="I31" s="14" t="s">
        <v>20</v>
      </c>
      <c r="J31" s="15">
        <v>7.1999999999999998E-3</v>
      </c>
      <c r="K31" s="14" t="s">
        <v>21</v>
      </c>
      <c r="L31" s="22" t="str">
        <f t="shared" si="2"/>
        <v/>
      </c>
    </row>
    <row r="32" spans="1:12" s="6" customFormat="1" ht="12" customHeight="1">
      <c r="A32" s="17"/>
      <c r="B32" s="587" t="s">
        <v>53</v>
      </c>
      <c r="C32" s="588"/>
      <c r="D32" s="588"/>
      <c r="E32" s="588"/>
      <c r="F32" s="588"/>
      <c r="G32" s="588"/>
      <c r="H32" s="588"/>
      <c r="I32" s="588"/>
      <c r="J32" s="588"/>
      <c r="K32" s="588"/>
      <c r="L32" s="589"/>
    </row>
    <row r="33" spans="1:12" s="6" customFormat="1" ht="12" customHeight="1">
      <c r="A33" s="17"/>
      <c r="B33" s="18" t="s">
        <v>54</v>
      </c>
      <c r="C33" s="19"/>
      <c r="D33" s="20" t="s">
        <v>20</v>
      </c>
      <c r="E33" s="21">
        <v>2.9999999999999997E-4</v>
      </c>
      <c r="F33" s="20" t="s">
        <v>21</v>
      </c>
      <c r="G33" s="22" t="str">
        <f t="shared" ref="G33:G40" si="3">IF(C33&gt;0,PRODUCT(C33,E33),"")</f>
        <v/>
      </c>
      <c r="H33" s="19">
        <f t="shared" ref="H33:H40" si="4">C33</f>
        <v>0</v>
      </c>
      <c r="I33" s="20" t="s">
        <v>20</v>
      </c>
      <c r="J33" s="21">
        <v>2.9999999999999997E-4</v>
      </c>
      <c r="K33" s="20" t="s">
        <v>21</v>
      </c>
      <c r="L33" s="22" t="str">
        <f t="shared" ref="L33:L44" si="5">IF(H33&gt;0,PRODUCT(H33,J33),"")</f>
        <v/>
      </c>
    </row>
    <row r="34" spans="1:12" s="6" customFormat="1" ht="12" customHeight="1">
      <c r="A34" s="17"/>
      <c r="B34" s="18" t="s">
        <v>55</v>
      </c>
      <c r="C34" s="19"/>
      <c r="D34" s="20" t="s">
        <v>20</v>
      </c>
      <c r="E34" s="21">
        <v>2.9999999999999997E-4</v>
      </c>
      <c r="F34" s="20" t="s">
        <v>21</v>
      </c>
      <c r="G34" s="22" t="str">
        <f>IF(C34&gt;0,PRODUCT(C34,E34),"")</f>
        <v/>
      </c>
      <c r="H34" s="19">
        <f>C34</f>
        <v>0</v>
      </c>
      <c r="I34" s="20" t="s">
        <v>20</v>
      </c>
      <c r="J34" s="21">
        <v>2.9999999999999997E-4</v>
      </c>
      <c r="K34" s="20" t="s">
        <v>21</v>
      </c>
      <c r="L34" s="22" t="str">
        <f>IF(H34&gt;0,PRODUCT(H34,J34),"")</f>
        <v/>
      </c>
    </row>
    <row r="35" spans="1:12" s="6" customFormat="1" ht="12" customHeight="1">
      <c r="A35" s="17"/>
      <c r="B35" s="18" t="s">
        <v>56</v>
      </c>
      <c r="C35" s="19"/>
      <c r="D35" s="20" t="s">
        <v>20</v>
      </c>
      <c r="E35" s="21">
        <v>2.9999999999999997E-4</v>
      </c>
      <c r="F35" s="20" t="s">
        <v>21</v>
      </c>
      <c r="G35" s="22" t="str">
        <f t="shared" si="3"/>
        <v/>
      </c>
      <c r="H35" s="19">
        <f t="shared" si="4"/>
        <v>0</v>
      </c>
      <c r="I35" s="20" t="s">
        <v>20</v>
      </c>
      <c r="J35" s="21">
        <v>2.9999999999999997E-4</v>
      </c>
      <c r="K35" s="20" t="s">
        <v>21</v>
      </c>
      <c r="L35" s="22" t="str">
        <f t="shared" si="5"/>
        <v/>
      </c>
    </row>
    <row r="36" spans="1:12" s="6" customFormat="1" ht="12" customHeight="1">
      <c r="A36" s="17"/>
      <c r="B36" s="18" t="s">
        <v>57</v>
      </c>
      <c r="C36" s="19"/>
      <c r="D36" s="20" t="s">
        <v>20</v>
      </c>
      <c r="E36" s="21">
        <v>2.9999999999999997E-4</v>
      </c>
      <c r="F36" s="20" t="s">
        <v>21</v>
      </c>
      <c r="G36" s="22" t="str">
        <f>IF(C36&gt;0,PRODUCT(C36,E36),"")</f>
        <v/>
      </c>
      <c r="H36" s="19">
        <f>C36</f>
        <v>0</v>
      </c>
      <c r="I36" s="20" t="s">
        <v>20</v>
      </c>
      <c r="J36" s="21">
        <v>2.9999999999999997E-4</v>
      </c>
      <c r="K36" s="20" t="s">
        <v>21</v>
      </c>
      <c r="L36" s="22" t="str">
        <f>IF(H36&gt;0,PRODUCT(H36,J36),"")</f>
        <v/>
      </c>
    </row>
    <row r="37" spans="1:12" s="6" customFormat="1" ht="12" customHeight="1">
      <c r="A37" s="17"/>
      <c r="B37" s="18" t="s">
        <v>58</v>
      </c>
      <c r="C37" s="19"/>
      <c r="D37" s="20" t="s">
        <v>20</v>
      </c>
      <c r="E37" s="21">
        <v>5.0000000000000001E-4</v>
      </c>
      <c r="F37" s="20" t="s">
        <v>21</v>
      </c>
      <c r="G37" s="22" t="str">
        <f t="shared" si="3"/>
        <v/>
      </c>
      <c r="H37" s="19">
        <f t="shared" si="4"/>
        <v>0</v>
      </c>
      <c r="I37" s="20" t="s">
        <v>20</v>
      </c>
      <c r="J37" s="21">
        <v>5.0000000000000001E-4</v>
      </c>
      <c r="K37" s="20" t="s">
        <v>21</v>
      </c>
      <c r="L37" s="22" t="str">
        <f t="shared" si="5"/>
        <v/>
      </c>
    </row>
    <row r="38" spans="1:12" s="6" customFormat="1" ht="12" customHeight="1">
      <c r="A38" s="17"/>
      <c r="B38" s="18" t="s">
        <v>59</v>
      </c>
      <c r="C38" s="19"/>
      <c r="D38" s="20" t="s">
        <v>20</v>
      </c>
      <c r="E38" s="21">
        <v>0</v>
      </c>
      <c r="F38" s="20" t="s">
        <v>21</v>
      </c>
      <c r="G38" s="22" t="str">
        <f t="shared" si="3"/>
        <v/>
      </c>
      <c r="H38" s="19">
        <f t="shared" si="4"/>
        <v>0</v>
      </c>
      <c r="I38" s="20" t="s">
        <v>20</v>
      </c>
      <c r="J38" s="21">
        <v>7.4999999999999997E-3</v>
      </c>
      <c r="K38" s="20" t="s">
        <v>21</v>
      </c>
      <c r="L38" s="22" t="str">
        <f t="shared" si="5"/>
        <v/>
      </c>
    </row>
    <row r="39" spans="1:12" s="6" customFormat="1" ht="12" customHeight="1">
      <c r="A39" s="17"/>
      <c r="B39" s="18" t="s">
        <v>60</v>
      </c>
      <c r="C39" s="19"/>
      <c r="D39" s="20" t="s">
        <v>20</v>
      </c>
      <c r="E39" s="21">
        <v>0</v>
      </c>
      <c r="F39" s="20" t="s">
        <v>21</v>
      </c>
      <c r="G39" s="22" t="str">
        <f t="shared" si="3"/>
        <v/>
      </c>
      <c r="H39" s="19">
        <f t="shared" si="4"/>
        <v>0</v>
      </c>
      <c r="I39" s="20" t="s">
        <v>20</v>
      </c>
      <c r="J39" s="21">
        <v>7.4999999999999997E-3</v>
      </c>
      <c r="K39" s="20" t="s">
        <v>21</v>
      </c>
      <c r="L39" s="22" t="str">
        <f t="shared" si="5"/>
        <v/>
      </c>
    </row>
    <row r="40" spans="1:12" s="6" customFormat="1" ht="12" customHeight="1">
      <c r="A40" s="17"/>
      <c r="B40" s="18" t="s">
        <v>61</v>
      </c>
      <c r="C40" s="19"/>
      <c r="D40" s="20" t="s">
        <v>20</v>
      </c>
      <c r="E40" s="21">
        <v>0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22" t="str">
        <f t="shared" si="5"/>
        <v/>
      </c>
    </row>
    <row r="41" spans="1:12" s="6" customFormat="1" ht="12" customHeight="1">
      <c r="A41" s="17"/>
      <c r="B41" s="587" t="s">
        <v>62</v>
      </c>
      <c r="C41" s="588"/>
      <c r="D41" s="588"/>
      <c r="E41" s="588"/>
      <c r="F41" s="588"/>
      <c r="G41" s="588"/>
      <c r="H41" s="588"/>
      <c r="I41" s="588"/>
      <c r="J41" s="588"/>
      <c r="K41" s="588"/>
      <c r="L41" s="589"/>
    </row>
    <row r="42" spans="1:12" s="6" customFormat="1" ht="12" customHeight="1">
      <c r="A42" s="17"/>
      <c r="B42" s="18" t="s">
        <v>63</v>
      </c>
      <c r="C42" s="19"/>
      <c r="D42" s="20" t="s">
        <v>20</v>
      </c>
      <c r="E42" s="21">
        <v>4.4999999999999999E-4</v>
      </c>
      <c r="F42" s="20" t="s">
        <v>21</v>
      </c>
      <c r="G42" s="22" t="str">
        <f>IF(C42&gt;0,PRODUCT(C42,E42),"")</f>
        <v/>
      </c>
      <c r="H42" s="19">
        <f>C42</f>
        <v>0</v>
      </c>
      <c r="I42" s="20" t="s">
        <v>20</v>
      </c>
      <c r="J42" s="21">
        <v>4.4999999999999999E-4</v>
      </c>
      <c r="K42" s="20" t="s">
        <v>21</v>
      </c>
      <c r="L42" s="22" t="str">
        <f t="shared" si="5"/>
        <v/>
      </c>
    </row>
    <row r="43" spans="1:12" s="6" customFormat="1" ht="12" customHeight="1">
      <c r="A43" s="17"/>
      <c r="B43" s="18" t="s">
        <v>64</v>
      </c>
      <c r="C43" s="19"/>
      <c r="D43" s="20" t="s">
        <v>20</v>
      </c>
      <c r="E43" s="21">
        <v>2.7000000000000001E-3</v>
      </c>
      <c r="F43" s="20" t="s">
        <v>21</v>
      </c>
      <c r="G43" s="22" t="str">
        <f>IF(C43&gt;0,PRODUCT(C43,E43),"")</f>
        <v/>
      </c>
      <c r="H43" s="19">
        <f>C43</f>
        <v>0</v>
      </c>
      <c r="I43" s="20" t="s">
        <v>20</v>
      </c>
      <c r="J43" s="21">
        <v>0.10199999999999999</v>
      </c>
      <c r="K43" s="20" t="s">
        <v>21</v>
      </c>
      <c r="L43" s="22" t="str">
        <f t="shared" si="5"/>
        <v/>
      </c>
    </row>
    <row r="44" spans="1:12" s="6" customFormat="1" ht="12" customHeight="1">
      <c r="A44" s="17"/>
      <c r="B44" s="18" t="s">
        <v>65</v>
      </c>
      <c r="C44" s="19"/>
      <c r="D44" s="20" t="s">
        <v>20</v>
      </c>
      <c r="E44" s="21">
        <v>5.0000000000000001E-4</v>
      </c>
      <c r="F44" s="20" t="s">
        <v>21</v>
      </c>
      <c r="G44" s="22" t="str">
        <f>IF(C44&gt;0,PRODUCT(C44,E44),"")</f>
        <v/>
      </c>
      <c r="H44" s="19">
        <f>C44</f>
        <v>0</v>
      </c>
      <c r="I44" s="20" t="s">
        <v>20</v>
      </c>
      <c r="J44" s="21">
        <v>5.0000000000000001E-4</v>
      </c>
      <c r="K44" s="20" t="s">
        <v>21</v>
      </c>
      <c r="L44" s="22" t="str">
        <f t="shared" si="5"/>
        <v/>
      </c>
    </row>
    <row r="45" spans="1:12" s="6" customFormat="1" ht="12" customHeight="1">
      <c r="A45" s="17"/>
      <c r="B45" s="587" t="s">
        <v>66</v>
      </c>
      <c r="C45" s="588"/>
      <c r="D45" s="588"/>
      <c r="E45" s="588"/>
      <c r="F45" s="588"/>
      <c r="G45" s="588"/>
      <c r="H45" s="588"/>
      <c r="I45" s="588"/>
      <c r="J45" s="588"/>
      <c r="K45" s="588"/>
      <c r="L45" s="589"/>
    </row>
    <row r="46" spans="1:12" s="6" customFormat="1" ht="12" customHeight="1">
      <c r="A46" s="17"/>
      <c r="B46" s="18" t="s">
        <v>67</v>
      </c>
      <c r="C46" s="19"/>
      <c r="D46" s="20" t="s">
        <v>20</v>
      </c>
      <c r="E46" s="21">
        <v>1.6999999999999999E-3</v>
      </c>
      <c r="F46" s="20" t="s">
        <v>21</v>
      </c>
      <c r="G46" s="22" t="str">
        <f t="shared" ref="G46:G78" si="6">IF(C46&gt;0,PRODUCT(C46,E46),"")</f>
        <v/>
      </c>
      <c r="H46" s="19">
        <f t="shared" ref="H46:H53" si="7">C46</f>
        <v>0</v>
      </c>
      <c r="I46" s="20" t="s">
        <v>20</v>
      </c>
      <c r="J46" s="21">
        <v>7.0000000000000001E-3</v>
      </c>
      <c r="K46" s="20" t="s">
        <v>21</v>
      </c>
      <c r="L46" s="22" t="str">
        <f t="shared" ref="L46:L53" si="8">IF(H46&gt;0,PRODUCT(H46,J46),"")</f>
        <v/>
      </c>
    </row>
    <row r="47" spans="1:12" s="6" customFormat="1" ht="12" customHeight="1">
      <c r="A47" s="17"/>
      <c r="B47" s="18" t="s">
        <v>68</v>
      </c>
      <c r="C47" s="19"/>
      <c r="D47" s="20" t="s">
        <v>20</v>
      </c>
      <c r="E47" s="21">
        <v>8.0000000000000002E-3</v>
      </c>
      <c r="F47" s="20" t="s">
        <v>21</v>
      </c>
      <c r="G47" s="22" t="str">
        <f t="shared" si="6"/>
        <v/>
      </c>
      <c r="H47" s="19">
        <f t="shared" si="7"/>
        <v>0</v>
      </c>
      <c r="I47" s="20" t="s">
        <v>20</v>
      </c>
      <c r="J47" s="21">
        <v>0.02</v>
      </c>
      <c r="K47" s="20" t="s">
        <v>21</v>
      </c>
      <c r="L47" s="22" t="str">
        <f t="shared" si="8"/>
        <v/>
      </c>
    </row>
    <row r="48" spans="1:12" s="6" customFormat="1" ht="12" customHeight="1">
      <c r="A48" s="17"/>
      <c r="B48" s="18" t="s">
        <v>69</v>
      </c>
      <c r="C48" s="19"/>
      <c r="D48" s="20" t="s">
        <v>20</v>
      </c>
      <c r="E48" s="21">
        <v>1.2E-2</v>
      </c>
      <c r="F48" s="20" t="s">
        <v>21</v>
      </c>
      <c r="G48" s="22" t="str">
        <f t="shared" si="6"/>
        <v/>
      </c>
      <c r="H48" s="19">
        <f t="shared" si="7"/>
        <v>0</v>
      </c>
      <c r="I48" s="20" t="s">
        <v>20</v>
      </c>
      <c r="J48" s="21">
        <v>0.09</v>
      </c>
      <c r="K48" s="20" t="s">
        <v>21</v>
      </c>
      <c r="L48" s="22" t="str">
        <f t="shared" si="8"/>
        <v/>
      </c>
    </row>
    <row r="49" spans="1:12" s="6" customFormat="1" ht="12" customHeight="1">
      <c r="A49" s="17"/>
      <c r="B49" s="18" t="s">
        <v>70</v>
      </c>
      <c r="C49" s="19"/>
      <c r="D49" s="20" t="s">
        <v>20</v>
      </c>
      <c r="E49" s="21">
        <v>0.05</v>
      </c>
      <c r="F49" s="20" t="s">
        <v>21</v>
      </c>
      <c r="G49" s="22" t="str">
        <f t="shared" si="6"/>
        <v/>
      </c>
      <c r="H49" s="19">
        <f t="shared" si="7"/>
        <v>0</v>
      </c>
      <c r="I49" s="20" t="s">
        <v>20</v>
      </c>
      <c r="J49" s="21">
        <v>0.27</v>
      </c>
      <c r="K49" s="20" t="s">
        <v>21</v>
      </c>
      <c r="L49" s="22" t="str">
        <f t="shared" si="8"/>
        <v/>
      </c>
    </row>
    <row r="50" spans="1:12" s="6" customFormat="1" ht="12" customHeight="1">
      <c r="A50" s="17"/>
      <c r="B50" s="18" t="s">
        <v>71</v>
      </c>
      <c r="C50" s="19"/>
      <c r="D50" s="20" t="s">
        <v>20</v>
      </c>
      <c r="E50" s="21">
        <v>5.0000000000000001E-4</v>
      </c>
      <c r="F50" s="20" t="s">
        <v>21</v>
      </c>
      <c r="G50" s="22" t="str">
        <f t="shared" si="6"/>
        <v/>
      </c>
      <c r="H50" s="19">
        <f t="shared" si="7"/>
        <v>0</v>
      </c>
      <c r="I50" s="20" t="s">
        <v>20</v>
      </c>
      <c r="J50" s="21">
        <v>3.5000000000000003E-2</v>
      </c>
      <c r="K50" s="20" t="s">
        <v>21</v>
      </c>
      <c r="L50" s="22" t="str">
        <f t="shared" si="8"/>
        <v/>
      </c>
    </row>
    <row r="51" spans="1:12" s="6" customFormat="1" ht="12" customHeight="1">
      <c r="A51" s="17"/>
      <c r="B51" s="18" t="s">
        <v>72</v>
      </c>
      <c r="C51" s="19"/>
      <c r="D51" s="20" t="s">
        <v>20</v>
      </c>
      <c r="E51" s="21">
        <v>5.5000000000000003E-4</v>
      </c>
      <c r="F51" s="20" t="s">
        <v>21</v>
      </c>
      <c r="G51" s="22" t="str">
        <f t="shared" si="6"/>
        <v/>
      </c>
      <c r="H51" s="19">
        <f t="shared" si="7"/>
        <v>0</v>
      </c>
      <c r="I51" s="20" t="s">
        <v>20</v>
      </c>
      <c r="J51" s="21">
        <v>0.14000000000000001</v>
      </c>
      <c r="K51" s="20" t="s">
        <v>21</v>
      </c>
      <c r="L51" s="22" t="str">
        <f t="shared" si="8"/>
        <v/>
      </c>
    </row>
    <row r="52" spans="1:12" s="6" customFormat="1" ht="12" customHeight="1">
      <c r="A52" s="17"/>
      <c r="B52" s="18" t="s">
        <v>73</v>
      </c>
      <c r="C52" s="19"/>
      <c r="D52" s="20" t="s">
        <v>20</v>
      </c>
      <c r="E52" s="21">
        <v>5.0000000000000001E-4</v>
      </c>
      <c r="F52" s="20" t="s">
        <v>21</v>
      </c>
      <c r="G52" s="22" t="str">
        <f t="shared" si="6"/>
        <v/>
      </c>
      <c r="H52" s="19">
        <f t="shared" si="7"/>
        <v>0</v>
      </c>
      <c r="I52" s="20" t="s">
        <v>20</v>
      </c>
      <c r="J52" s="21">
        <v>3.5000000000000003E-2</v>
      </c>
      <c r="K52" s="20" t="s">
        <v>21</v>
      </c>
      <c r="L52" s="22" t="str">
        <f t="shared" si="8"/>
        <v/>
      </c>
    </row>
    <row r="53" spans="1:12" s="6" customFormat="1" ht="12" customHeight="1">
      <c r="A53" s="17"/>
      <c r="B53" s="18" t="s">
        <v>74</v>
      </c>
      <c r="C53" s="19"/>
      <c r="D53" s="20" t="s">
        <v>20</v>
      </c>
      <c r="E53" s="21">
        <v>1E-3</v>
      </c>
      <c r="F53" s="20" t="s">
        <v>21</v>
      </c>
      <c r="G53" s="22" t="str">
        <f t="shared" si="6"/>
        <v/>
      </c>
      <c r="H53" s="19">
        <f t="shared" si="7"/>
        <v>0</v>
      </c>
      <c r="I53" s="20" t="s">
        <v>20</v>
      </c>
      <c r="J53" s="21">
        <v>0.125</v>
      </c>
      <c r="K53" s="20" t="s">
        <v>21</v>
      </c>
      <c r="L53" s="22" t="str">
        <f t="shared" si="8"/>
        <v/>
      </c>
    </row>
    <row r="54" spans="1:12" s="6" customFormat="1" ht="12" customHeight="1">
      <c r="A54" s="17"/>
      <c r="B54" s="587" t="s">
        <v>75</v>
      </c>
      <c r="C54" s="588"/>
      <c r="D54" s="588"/>
      <c r="E54" s="588"/>
      <c r="F54" s="588"/>
      <c r="G54" s="588"/>
      <c r="H54" s="588"/>
      <c r="I54" s="588"/>
      <c r="J54" s="588"/>
      <c r="K54" s="588"/>
      <c r="L54" s="589"/>
    </row>
    <row r="55" spans="1:12" s="6" customFormat="1" ht="12" customHeight="1">
      <c r="A55" s="17"/>
      <c r="B55" s="25">
        <v>5860</v>
      </c>
      <c r="C55" s="19"/>
      <c r="D55" s="20" t="s">
        <v>20</v>
      </c>
      <c r="E55" s="21">
        <v>0.02</v>
      </c>
      <c r="F55" s="20" t="s">
        <v>21</v>
      </c>
      <c r="G55" s="22" t="str">
        <f t="shared" si="6"/>
        <v/>
      </c>
      <c r="H55" s="19">
        <f>C55</f>
        <v>0</v>
      </c>
      <c r="I55" s="20" t="s">
        <v>20</v>
      </c>
      <c r="J55" s="21">
        <v>2.5000000000000001E-2</v>
      </c>
      <c r="K55" s="20" t="s">
        <v>21</v>
      </c>
      <c r="L55" s="22" t="str">
        <f t="shared" ref="L55:L78" si="9">IF(H55&gt;0,PRODUCT(H55,J55),"")</f>
        <v/>
      </c>
    </row>
    <row r="56" spans="1:12" s="6" customFormat="1" ht="12" customHeight="1">
      <c r="A56" s="17"/>
      <c r="B56" s="267" t="s">
        <v>76</v>
      </c>
      <c r="C56" s="19"/>
      <c r="D56" s="14" t="s">
        <v>20</v>
      </c>
      <c r="E56" s="15">
        <v>4.4999999999999998E-2</v>
      </c>
      <c r="F56" s="14" t="s">
        <v>21</v>
      </c>
      <c r="G56" s="22" t="str">
        <f t="shared" si="6"/>
        <v/>
      </c>
      <c r="H56" s="13">
        <f t="shared" ref="H56:H78" si="10">C56</f>
        <v>0</v>
      </c>
      <c r="I56" s="14" t="s">
        <v>20</v>
      </c>
      <c r="J56" s="15">
        <v>4.4999999999999998E-2</v>
      </c>
      <c r="K56" s="14" t="s">
        <v>21</v>
      </c>
      <c r="L56" s="22" t="str">
        <f t="shared" si="9"/>
        <v/>
      </c>
    </row>
    <row r="57" spans="1:12" s="6" customFormat="1" ht="12" customHeight="1">
      <c r="A57" s="17"/>
      <c r="B57" s="267" t="s">
        <v>77</v>
      </c>
      <c r="C57" s="19"/>
      <c r="D57" s="14" t="s">
        <v>20</v>
      </c>
      <c r="E57" s="15">
        <v>0.01</v>
      </c>
      <c r="F57" s="14" t="s">
        <v>21</v>
      </c>
      <c r="G57" s="22" t="str">
        <f t="shared" si="6"/>
        <v/>
      </c>
      <c r="H57" s="13">
        <f t="shared" si="10"/>
        <v>0</v>
      </c>
      <c r="I57" s="14" t="s">
        <v>20</v>
      </c>
      <c r="J57" s="15">
        <v>0.01</v>
      </c>
      <c r="K57" s="14" t="s">
        <v>21</v>
      </c>
      <c r="L57" s="22" t="str">
        <f t="shared" si="9"/>
        <v/>
      </c>
    </row>
    <row r="58" spans="1:12" s="6" customFormat="1" ht="12" customHeight="1">
      <c r="A58" s="17"/>
      <c r="B58" s="267" t="s">
        <v>78</v>
      </c>
      <c r="C58" s="19"/>
      <c r="D58" s="14" t="s">
        <v>20</v>
      </c>
      <c r="E58" s="15">
        <v>0.01</v>
      </c>
      <c r="F58" s="14" t="s">
        <v>21</v>
      </c>
      <c r="G58" s="22" t="str">
        <f t="shared" si="6"/>
        <v/>
      </c>
      <c r="H58" s="13">
        <f t="shared" si="10"/>
        <v>0</v>
      </c>
      <c r="I58" s="14" t="s">
        <v>20</v>
      </c>
      <c r="J58" s="15">
        <v>0.01</v>
      </c>
      <c r="K58" s="14" t="s">
        <v>21</v>
      </c>
      <c r="L58" s="22" t="str">
        <f t="shared" si="9"/>
        <v/>
      </c>
    </row>
    <row r="59" spans="1:12" s="6" customFormat="1" ht="12" customHeight="1">
      <c r="A59" s="17"/>
      <c r="B59" s="267" t="s">
        <v>79</v>
      </c>
      <c r="C59" s="19"/>
      <c r="D59" s="20" t="s">
        <v>20</v>
      </c>
      <c r="E59" s="21">
        <v>0.02</v>
      </c>
      <c r="F59" s="20" t="s">
        <v>21</v>
      </c>
      <c r="G59" s="22" t="str">
        <f t="shared" si="6"/>
        <v/>
      </c>
      <c r="H59" s="19">
        <f>C59</f>
        <v>0</v>
      </c>
      <c r="I59" s="20" t="s">
        <v>20</v>
      </c>
      <c r="J59" s="21">
        <v>2.5000000000000001E-2</v>
      </c>
      <c r="K59" s="20" t="s">
        <v>21</v>
      </c>
      <c r="L59" s="22" t="str">
        <f t="shared" si="9"/>
        <v/>
      </c>
    </row>
    <row r="60" spans="1:12" s="6" customFormat="1" ht="12" customHeight="1">
      <c r="A60" s="17"/>
      <c r="B60" s="267" t="s">
        <v>80</v>
      </c>
      <c r="C60" s="19"/>
      <c r="D60" s="14" t="s">
        <v>20</v>
      </c>
      <c r="E60" s="15">
        <v>2.5000000000000001E-2</v>
      </c>
      <c r="F60" s="14" t="s">
        <v>21</v>
      </c>
      <c r="G60" s="22" t="str">
        <f t="shared" si="6"/>
        <v/>
      </c>
      <c r="H60" s="13">
        <f t="shared" ref="H60" si="11">C60</f>
        <v>0</v>
      </c>
      <c r="I60" s="14" t="s">
        <v>20</v>
      </c>
      <c r="J60" s="15">
        <v>0.05</v>
      </c>
      <c r="K60" s="14" t="s">
        <v>21</v>
      </c>
      <c r="L60" s="22" t="str">
        <f t="shared" si="9"/>
        <v/>
      </c>
    </row>
    <row r="61" spans="1:12" s="6" customFormat="1" ht="12" customHeight="1">
      <c r="A61" s="17"/>
      <c r="B61" s="267" t="s">
        <v>81</v>
      </c>
      <c r="C61" s="19"/>
      <c r="D61" s="14" t="s">
        <v>20</v>
      </c>
      <c r="E61" s="15">
        <v>3.5000000000000003E-2</v>
      </c>
      <c r="F61" s="14" t="s">
        <v>21</v>
      </c>
      <c r="G61" s="22" t="str">
        <f t="shared" si="6"/>
        <v/>
      </c>
      <c r="H61" s="13">
        <f t="shared" si="10"/>
        <v>0</v>
      </c>
      <c r="I61" s="14" t="s">
        <v>20</v>
      </c>
      <c r="J61" s="15">
        <v>0.14499999999999999</v>
      </c>
      <c r="K61" s="14" t="s">
        <v>21</v>
      </c>
      <c r="L61" s="22" t="str">
        <f t="shared" si="9"/>
        <v/>
      </c>
    </row>
    <row r="62" spans="1:12" s="6" customFormat="1" ht="12" customHeight="1">
      <c r="A62" s="17"/>
      <c r="B62" s="267" t="s">
        <v>82</v>
      </c>
      <c r="C62" s="19"/>
      <c r="D62" s="14" t="s">
        <v>20</v>
      </c>
      <c r="E62" s="15">
        <v>3.5000000000000003E-2</v>
      </c>
      <c r="F62" s="14" t="s">
        <v>21</v>
      </c>
      <c r="G62" s="22" t="str">
        <f t="shared" si="6"/>
        <v/>
      </c>
      <c r="H62" s="13">
        <f t="shared" si="10"/>
        <v>0</v>
      </c>
      <c r="I62" s="14" t="s">
        <v>20</v>
      </c>
      <c r="J62" s="15">
        <v>0.14499999999999999</v>
      </c>
      <c r="K62" s="14" t="s">
        <v>21</v>
      </c>
      <c r="L62" s="22" t="str">
        <f t="shared" si="9"/>
        <v/>
      </c>
    </row>
    <row r="63" spans="1:12" s="23" customFormat="1" ht="12" customHeight="1">
      <c r="A63" s="17"/>
      <c r="B63" s="267" t="s">
        <v>83</v>
      </c>
      <c r="C63" s="19"/>
      <c r="D63" s="14" t="s">
        <v>20</v>
      </c>
      <c r="E63" s="15">
        <v>3.5000000000000003E-2</v>
      </c>
      <c r="F63" s="14" t="s">
        <v>21</v>
      </c>
      <c r="G63" s="22" t="str">
        <f t="shared" si="6"/>
        <v/>
      </c>
      <c r="H63" s="13">
        <f t="shared" si="10"/>
        <v>0</v>
      </c>
      <c r="I63" s="14" t="s">
        <v>20</v>
      </c>
      <c r="J63" s="15">
        <v>0.2</v>
      </c>
      <c r="K63" s="14" t="s">
        <v>21</v>
      </c>
      <c r="L63" s="22" t="str">
        <f t="shared" si="9"/>
        <v/>
      </c>
    </row>
    <row r="64" spans="1:12" s="23" customFormat="1" ht="12" customHeight="1">
      <c r="A64" s="17"/>
      <c r="B64" s="267" t="s">
        <v>84</v>
      </c>
      <c r="C64" s="19"/>
      <c r="D64" s="14" t="s">
        <v>20</v>
      </c>
      <c r="E64" s="15">
        <v>0</v>
      </c>
      <c r="F64" s="14" t="s">
        <v>21</v>
      </c>
      <c r="G64" s="22" t="str">
        <f t="shared" si="6"/>
        <v/>
      </c>
      <c r="H64" s="13">
        <f t="shared" si="10"/>
        <v>0</v>
      </c>
      <c r="I64" s="14" t="s">
        <v>20</v>
      </c>
      <c r="J64" s="15">
        <v>0.22</v>
      </c>
      <c r="K64" s="14" t="s">
        <v>21</v>
      </c>
      <c r="L64" s="22" t="str">
        <f t="shared" si="9"/>
        <v/>
      </c>
    </row>
    <row r="65" spans="1:13" s="6" customFormat="1" ht="12" customHeight="1">
      <c r="A65" s="17"/>
      <c r="B65" s="25" t="s">
        <v>85</v>
      </c>
      <c r="C65" s="19"/>
      <c r="D65" s="20" t="s">
        <v>20</v>
      </c>
      <c r="E65" s="21">
        <v>9.2999999999999999E-2</v>
      </c>
      <c r="F65" s="20" t="s">
        <v>21</v>
      </c>
      <c r="G65" s="22" t="str">
        <f t="shared" si="6"/>
        <v/>
      </c>
      <c r="H65" s="19">
        <f t="shared" si="10"/>
        <v>0</v>
      </c>
      <c r="I65" s="20" t="s">
        <v>20</v>
      </c>
      <c r="J65" s="21">
        <v>0.13600000000000001</v>
      </c>
      <c r="K65" s="20" t="s">
        <v>21</v>
      </c>
      <c r="L65" s="22" t="str">
        <f t="shared" si="9"/>
        <v/>
      </c>
    </row>
    <row r="66" spans="1:13" s="6" customFormat="1" ht="12" customHeight="1">
      <c r="A66" s="17"/>
      <c r="B66" s="25" t="s">
        <v>86</v>
      </c>
      <c r="C66" s="19"/>
      <c r="D66" s="20" t="s">
        <v>20</v>
      </c>
      <c r="E66" s="21">
        <v>9.8000000000000004E-2</v>
      </c>
      <c r="F66" s="20" t="s">
        <v>21</v>
      </c>
      <c r="G66" s="22" t="str">
        <f t="shared" si="6"/>
        <v/>
      </c>
      <c r="H66" s="19">
        <f t="shared" si="10"/>
        <v>0</v>
      </c>
      <c r="I66" s="20" t="s">
        <v>20</v>
      </c>
      <c r="J66" s="21">
        <v>0.155</v>
      </c>
      <c r="K66" s="20" t="s">
        <v>21</v>
      </c>
      <c r="L66" s="22" t="str">
        <f t="shared" si="9"/>
        <v/>
      </c>
    </row>
    <row r="67" spans="1:13" s="6" customFormat="1" ht="12" customHeight="1">
      <c r="A67" s="17"/>
      <c r="B67" s="246" t="s">
        <v>87</v>
      </c>
      <c r="C67" s="19"/>
      <c r="D67" s="85" t="s">
        <v>20</v>
      </c>
      <c r="E67" s="248">
        <v>5.5E-2</v>
      </c>
      <c r="F67" s="85" t="s">
        <v>21</v>
      </c>
      <c r="G67" s="22" t="str">
        <f t="shared" si="6"/>
        <v/>
      </c>
      <c r="H67" s="247">
        <f t="shared" si="10"/>
        <v>0</v>
      </c>
      <c r="I67" s="85" t="s">
        <v>20</v>
      </c>
      <c r="J67" s="248">
        <v>0.1</v>
      </c>
      <c r="K67" s="85" t="s">
        <v>21</v>
      </c>
      <c r="L67" s="22" t="str">
        <f t="shared" si="9"/>
        <v/>
      </c>
      <c r="M67" s="24"/>
    </row>
    <row r="68" spans="1:13" s="6" customFormat="1" ht="12" customHeight="1">
      <c r="A68" s="17"/>
      <c r="B68" s="246" t="s">
        <v>88</v>
      </c>
      <c r="C68" s="19"/>
      <c r="D68" s="85" t="s">
        <v>20</v>
      </c>
      <c r="E68" s="248">
        <v>5.5E-2</v>
      </c>
      <c r="F68" s="85" t="s">
        <v>21</v>
      </c>
      <c r="G68" s="22" t="str">
        <f t="shared" si="6"/>
        <v/>
      </c>
      <c r="H68" s="247">
        <f t="shared" si="10"/>
        <v>0</v>
      </c>
      <c r="I68" s="85" t="s">
        <v>20</v>
      </c>
      <c r="J68" s="248">
        <v>0.1</v>
      </c>
      <c r="K68" s="85" t="s">
        <v>21</v>
      </c>
      <c r="L68" s="22" t="str">
        <f t="shared" si="9"/>
        <v/>
      </c>
      <c r="M68" s="24"/>
    </row>
    <row r="69" spans="1:13" s="6" customFormat="1" ht="12" customHeight="1">
      <c r="A69" s="17"/>
      <c r="B69" s="246" t="s">
        <v>89</v>
      </c>
      <c r="C69" s="19"/>
      <c r="D69" s="20" t="s">
        <v>20</v>
      </c>
      <c r="E69" s="21">
        <v>0.04</v>
      </c>
      <c r="F69" s="20" t="s">
        <v>21</v>
      </c>
      <c r="G69" s="22" t="str">
        <f t="shared" si="6"/>
        <v/>
      </c>
      <c r="H69" s="19">
        <f>C69</f>
        <v>0</v>
      </c>
      <c r="I69" s="20" t="s">
        <v>20</v>
      </c>
      <c r="J69" s="21">
        <v>0.04</v>
      </c>
      <c r="K69" s="20" t="s">
        <v>21</v>
      </c>
      <c r="L69" s="22" t="str">
        <f t="shared" si="9"/>
        <v/>
      </c>
      <c r="M69" s="24"/>
    </row>
    <row r="70" spans="1:13" s="6" customFormat="1" ht="12" customHeight="1">
      <c r="A70" s="17"/>
      <c r="B70" s="246" t="s">
        <v>90</v>
      </c>
      <c r="C70" s="19"/>
      <c r="D70" s="20" t="s">
        <v>20</v>
      </c>
      <c r="E70" s="21">
        <v>2.4E-2</v>
      </c>
      <c r="F70" s="20" t="s">
        <v>21</v>
      </c>
      <c r="G70" s="22" t="str">
        <f t="shared" si="6"/>
        <v/>
      </c>
      <c r="H70" s="19">
        <f>C70</f>
        <v>0</v>
      </c>
      <c r="I70" s="20" t="s">
        <v>20</v>
      </c>
      <c r="J70" s="21">
        <v>2.4E-2</v>
      </c>
      <c r="K70" s="20" t="s">
        <v>21</v>
      </c>
      <c r="L70" s="22" t="str">
        <f t="shared" si="9"/>
        <v/>
      </c>
      <c r="M70" s="24"/>
    </row>
    <row r="71" spans="1:13" s="6" customFormat="1" ht="12" customHeight="1">
      <c r="A71" s="17"/>
      <c r="B71" s="267" t="s">
        <v>91</v>
      </c>
      <c r="C71" s="19"/>
      <c r="D71" s="14" t="s">
        <v>20</v>
      </c>
      <c r="E71" s="15">
        <v>2.1000000000000001E-2</v>
      </c>
      <c r="F71" s="14" t="s">
        <v>21</v>
      </c>
      <c r="G71" s="22" t="str">
        <f t="shared" si="6"/>
        <v/>
      </c>
      <c r="H71" s="13">
        <f t="shared" si="10"/>
        <v>0</v>
      </c>
      <c r="I71" s="14" t="s">
        <v>20</v>
      </c>
      <c r="J71" s="15">
        <v>2.1000000000000001E-2</v>
      </c>
      <c r="K71" s="14" t="s">
        <v>21</v>
      </c>
      <c r="L71" s="22" t="str">
        <f t="shared" si="9"/>
        <v/>
      </c>
    </row>
    <row r="72" spans="1:13" s="23" customFormat="1" ht="12" customHeight="1">
      <c r="A72" s="17"/>
      <c r="B72" s="267" t="s">
        <v>92</v>
      </c>
      <c r="C72" s="19"/>
      <c r="D72" s="14" t="s">
        <v>20</v>
      </c>
      <c r="E72" s="15">
        <v>2.1000000000000001E-2</v>
      </c>
      <c r="F72" s="14" t="s">
        <v>21</v>
      </c>
      <c r="G72" s="22" t="str">
        <f t="shared" si="6"/>
        <v/>
      </c>
      <c r="H72" s="13">
        <f t="shared" si="10"/>
        <v>0</v>
      </c>
      <c r="I72" s="14" t="s">
        <v>20</v>
      </c>
      <c r="J72" s="15">
        <v>2.1000000000000001E-2</v>
      </c>
      <c r="K72" s="14" t="s">
        <v>21</v>
      </c>
      <c r="L72" s="22" t="str">
        <f t="shared" si="9"/>
        <v/>
      </c>
    </row>
    <row r="73" spans="1:13" s="23" customFormat="1" ht="12" customHeight="1">
      <c r="A73" s="17"/>
      <c r="B73" s="267" t="s">
        <v>93</v>
      </c>
      <c r="C73" s="19"/>
      <c r="D73" s="14" t="s">
        <v>20</v>
      </c>
      <c r="E73" s="15">
        <v>7.9000000000000001E-2</v>
      </c>
      <c r="F73" s="14" t="s">
        <v>21</v>
      </c>
      <c r="G73" s="22" t="str">
        <f t="shared" si="6"/>
        <v/>
      </c>
      <c r="H73" s="13">
        <f t="shared" si="10"/>
        <v>0</v>
      </c>
      <c r="I73" s="14" t="s">
        <v>20</v>
      </c>
      <c r="J73" s="15">
        <v>7.9000000000000001E-2</v>
      </c>
      <c r="K73" s="14" t="s">
        <v>21</v>
      </c>
      <c r="L73" s="22" t="str">
        <f t="shared" si="9"/>
        <v/>
      </c>
    </row>
    <row r="74" spans="1:13" s="23" customFormat="1" ht="12" customHeight="1">
      <c r="A74" s="17"/>
      <c r="B74" s="267" t="s">
        <v>94</v>
      </c>
      <c r="C74" s="19"/>
      <c r="D74" s="14" t="s">
        <v>20</v>
      </c>
      <c r="E74" s="15">
        <v>5.2999999999999999E-2</v>
      </c>
      <c r="F74" s="14" t="s">
        <v>21</v>
      </c>
      <c r="G74" s="22" t="str">
        <f t="shared" si="6"/>
        <v/>
      </c>
      <c r="H74" s="13">
        <f t="shared" si="10"/>
        <v>0</v>
      </c>
      <c r="I74" s="14" t="s">
        <v>20</v>
      </c>
      <c r="J74" s="15">
        <v>5.2999999999999999E-2</v>
      </c>
      <c r="K74" s="14" t="s">
        <v>21</v>
      </c>
      <c r="L74" s="22" t="str">
        <f t="shared" si="9"/>
        <v/>
      </c>
    </row>
    <row r="75" spans="1:13" s="23" customFormat="1" ht="12" customHeight="1">
      <c r="A75" s="17"/>
      <c r="B75" s="26" t="s">
        <v>95</v>
      </c>
      <c r="C75" s="19"/>
      <c r="D75" s="28" t="s">
        <v>20</v>
      </c>
      <c r="E75" s="29">
        <v>0.12</v>
      </c>
      <c r="F75" s="28" t="s">
        <v>21</v>
      </c>
      <c r="G75" s="22" t="str">
        <f t="shared" si="6"/>
        <v/>
      </c>
      <c r="H75" s="19">
        <f t="shared" si="10"/>
        <v>0</v>
      </c>
      <c r="I75" s="20" t="s">
        <v>20</v>
      </c>
      <c r="J75" s="21">
        <v>0.23</v>
      </c>
      <c r="K75" s="20" t="s">
        <v>21</v>
      </c>
      <c r="L75" s="22" t="str">
        <f t="shared" si="9"/>
        <v/>
      </c>
    </row>
    <row r="76" spans="1:13" s="23" customFormat="1" ht="12" customHeight="1">
      <c r="A76" s="17"/>
      <c r="B76" s="26" t="s">
        <v>100</v>
      </c>
      <c r="C76" s="19"/>
      <c r="D76" s="20" t="s">
        <v>20</v>
      </c>
      <c r="E76" s="21">
        <v>0</v>
      </c>
      <c r="F76" s="20" t="s">
        <v>21</v>
      </c>
      <c r="G76" s="22" t="str">
        <f t="shared" si="6"/>
        <v/>
      </c>
      <c r="H76" s="19">
        <f t="shared" si="10"/>
        <v>0</v>
      </c>
      <c r="I76" s="20" t="s">
        <v>20</v>
      </c>
      <c r="J76" s="21">
        <v>0</v>
      </c>
      <c r="K76" s="20" t="s">
        <v>21</v>
      </c>
      <c r="L76" s="22" t="str">
        <f t="shared" si="9"/>
        <v/>
      </c>
    </row>
    <row r="77" spans="1:13" s="23" customFormat="1" ht="12" customHeight="1">
      <c r="A77" s="17"/>
      <c r="B77" s="26" t="s">
        <v>101</v>
      </c>
      <c r="C77" s="19"/>
      <c r="D77" s="20" t="s">
        <v>20</v>
      </c>
      <c r="E77" s="21">
        <v>0</v>
      </c>
      <c r="F77" s="20" t="s">
        <v>21</v>
      </c>
      <c r="G77" s="22" t="str">
        <f t="shared" si="6"/>
        <v/>
      </c>
      <c r="H77" s="19">
        <f t="shared" si="10"/>
        <v>0</v>
      </c>
      <c r="I77" s="20" t="s">
        <v>20</v>
      </c>
      <c r="J77" s="21">
        <v>0</v>
      </c>
      <c r="K77" s="20" t="s">
        <v>21</v>
      </c>
      <c r="L77" s="22" t="str">
        <f t="shared" si="9"/>
        <v/>
      </c>
    </row>
    <row r="78" spans="1:13" s="23" customFormat="1" ht="12" customHeight="1">
      <c r="A78" s="17"/>
      <c r="B78" s="31" t="s">
        <v>102</v>
      </c>
      <c r="C78" s="32"/>
      <c r="D78" s="33" t="s">
        <v>20</v>
      </c>
      <c r="E78" s="34">
        <v>0</v>
      </c>
      <c r="F78" s="33" t="s">
        <v>21</v>
      </c>
      <c r="G78" s="22" t="str">
        <f t="shared" si="6"/>
        <v/>
      </c>
      <c r="H78" s="32">
        <f t="shared" si="10"/>
        <v>0</v>
      </c>
      <c r="I78" s="33" t="s">
        <v>20</v>
      </c>
      <c r="J78" s="34">
        <v>0</v>
      </c>
      <c r="K78" s="36" t="s">
        <v>21</v>
      </c>
      <c r="L78" s="37" t="str">
        <f t="shared" si="9"/>
        <v/>
      </c>
    </row>
    <row r="79" spans="1:13" s="23" customFormat="1" ht="12" customHeight="1">
      <c r="A79" s="17"/>
      <c r="B79" s="590" t="s">
        <v>103</v>
      </c>
      <c r="C79" s="591"/>
      <c r="D79" s="591"/>
      <c r="E79" s="591"/>
      <c r="F79" s="591"/>
      <c r="G79" s="591"/>
      <c r="H79" s="591"/>
      <c r="I79" s="591"/>
      <c r="J79" s="591"/>
      <c r="K79" s="591"/>
      <c r="L79" s="592"/>
    </row>
    <row r="80" spans="1:13" s="23" customFormat="1" ht="12" customHeight="1">
      <c r="A80" s="17"/>
      <c r="B80" s="18" t="s">
        <v>104</v>
      </c>
      <c r="C80" s="19"/>
      <c r="D80" s="20"/>
      <c r="E80" s="21">
        <f>G131</f>
        <v>0</v>
      </c>
      <c r="F80" s="20" t="s">
        <v>21</v>
      </c>
      <c r="G80" s="22" t="str">
        <f>IF(E80&gt;0,E80,"")</f>
        <v/>
      </c>
      <c r="H80" s="19"/>
      <c r="I80" s="20"/>
      <c r="J80" s="21">
        <f>L131</f>
        <v>0</v>
      </c>
      <c r="K80" s="20" t="s">
        <v>21</v>
      </c>
      <c r="L80" s="22" t="str">
        <f>IF(J80&gt;0,J80,"")</f>
        <v/>
      </c>
    </row>
    <row r="81" spans="1:12" s="23" customFormat="1" ht="12" customHeight="1">
      <c r="A81" s="17"/>
      <c r="B81" s="18" t="s">
        <v>105</v>
      </c>
      <c r="C81" s="27"/>
      <c r="D81" s="28"/>
      <c r="E81" s="21">
        <f>G145</f>
        <v>0</v>
      </c>
      <c r="F81" s="20" t="s">
        <v>21</v>
      </c>
      <c r="G81" s="22" t="str">
        <f>IF(E81&gt;0,E81,"")</f>
        <v/>
      </c>
      <c r="H81" s="27"/>
      <c r="I81" s="28"/>
      <c r="J81" s="21">
        <f>L145</f>
        <v>0</v>
      </c>
      <c r="K81" s="20" t="s">
        <v>21</v>
      </c>
      <c r="L81" s="22" t="str">
        <f>IF(J81&gt;0,J81,"")</f>
        <v/>
      </c>
    </row>
    <row r="82" spans="1:12" s="23" customFormat="1" ht="12" customHeight="1">
      <c r="A82" s="17"/>
      <c r="B82" s="18" t="s">
        <v>184</v>
      </c>
      <c r="C82" s="19"/>
      <c r="D82" s="20"/>
      <c r="E82" s="21">
        <f>G159</f>
        <v>0</v>
      </c>
      <c r="F82" s="20" t="s">
        <v>21</v>
      </c>
      <c r="G82" s="22" t="str">
        <f>IF(E82&gt;0,E82,"")</f>
        <v/>
      </c>
      <c r="H82" s="19"/>
      <c r="I82" s="20"/>
      <c r="J82" s="21">
        <f>L159</f>
        <v>0</v>
      </c>
      <c r="K82" s="20" t="s">
        <v>21</v>
      </c>
      <c r="L82" s="22" t="str">
        <f>IF(J82&gt;0,J82,"")</f>
        <v/>
      </c>
    </row>
    <row r="83" spans="1:12" s="23" customFormat="1" ht="12" customHeight="1">
      <c r="A83" s="17"/>
      <c r="B83" s="18" t="s">
        <v>185</v>
      </c>
      <c r="C83" s="19"/>
      <c r="D83" s="20"/>
      <c r="E83" s="34">
        <f>G173</f>
        <v>0</v>
      </c>
      <c r="F83" s="33" t="s">
        <v>21</v>
      </c>
      <c r="G83" s="22" t="str">
        <f>IF(E83&gt;0,E83,"")</f>
        <v/>
      </c>
      <c r="H83" s="19"/>
      <c r="I83" s="20"/>
      <c r="J83" s="21">
        <f>L173</f>
        <v>0</v>
      </c>
      <c r="K83" s="20" t="s">
        <v>21</v>
      </c>
      <c r="L83" s="22" t="str">
        <f>IF(J83&gt;0,J83,"")</f>
        <v/>
      </c>
    </row>
    <row r="84" spans="1:12" s="6" customFormat="1" ht="22.5" customHeight="1">
      <c r="A84" s="4"/>
      <c r="B84" s="499" t="s">
        <v>106</v>
      </c>
      <c r="C84" s="500"/>
      <c r="D84" s="500"/>
      <c r="E84" s="500"/>
      <c r="F84" s="500"/>
      <c r="G84" s="97">
        <f>SUM(G8:G71,G73:G83)</f>
        <v>0.19</v>
      </c>
      <c r="H84" s="501" t="s">
        <v>107</v>
      </c>
      <c r="I84" s="502"/>
      <c r="J84" s="502"/>
      <c r="K84" s="503"/>
      <c r="L84" s="97">
        <f>SUM(L8:L71,L73:L83)</f>
        <v>0.25</v>
      </c>
    </row>
    <row r="85" spans="1:12" s="6" customFormat="1">
      <c r="A85" s="4"/>
      <c r="B85" s="39"/>
      <c r="C85" s="40"/>
      <c r="D85" s="39"/>
      <c r="E85" s="41"/>
      <c r="F85" s="41"/>
      <c r="G85" s="39"/>
      <c r="H85" s="42"/>
    </row>
    <row r="86" spans="1:12">
      <c r="A86" s="1"/>
      <c r="B86" s="1"/>
      <c r="C86" s="2"/>
      <c r="D86" s="1"/>
      <c r="E86" s="1"/>
      <c r="F86" s="1"/>
      <c r="G86" s="1"/>
      <c r="H86" s="43"/>
      <c r="I86" s="44"/>
    </row>
    <row r="87" spans="1:12" ht="22.5" customHeight="1">
      <c r="A87" s="1"/>
      <c r="B87" s="597"/>
      <c r="C87" s="600" t="s">
        <v>181</v>
      </c>
      <c r="D87" s="601"/>
      <c r="E87" s="601"/>
      <c r="F87" s="601"/>
      <c r="G87" s="601"/>
      <c r="H87" s="601"/>
      <c r="I87" s="601"/>
      <c r="J87" s="601"/>
      <c r="K87" s="601"/>
      <c r="L87" s="602"/>
    </row>
    <row r="88" spans="1:12" ht="12.75" customHeight="1">
      <c r="A88" s="1"/>
      <c r="B88" s="598"/>
      <c r="C88" s="603" t="s">
        <v>108</v>
      </c>
      <c r="D88" s="604"/>
      <c r="E88" s="604"/>
      <c r="F88" s="604"/>
      <c r="G88" s="604"/>
      <c r="H88" s="604"/>
      <c r="I88" s="604"/>
      <c r="J88" s="604"/>
      <c r="K88" s="604"/>
      <c r="L88" s="605"/>
    </row>
    <row r="89" spans="1:12" ht="12.75" customHeight="1">
      <c r="A89" s="1"/>
      <c r="B89" s="599"/>
      <c r="C89" s="45" t="s">
        <v>109</v>
      </c>
      <c r="D89" s="46"/>
      <c r="E89" s="46"/>
      <c r="F89" s="46"/>
      <c r="G89" s="46"/>
      <c r="H89" s="47"/>
      <c r="I89" s="46"/>
      <c r="J89" s="46"/>
      <c r="K89" s="46"/>
      <c r="L89" s="48"/>
    </row>
    <row r="90" spans="1:12" ht="12.75" customHeight="1">
      <c r="A90" s="1"/>
      <c r="B90" s="569" t="s">
        <v>110</v>
      </c>
      <c r="C90" s="570"/>
      <c r="D90" s="570"/>
      <c r="E90" s="570"/>
      <c r="F90" s="570"/>
      <c r="G90" s="570"/>
      <c r="H90" s="570"/>
      <c r="I90" s="570"/>
      <c r="J90" s="570"/>
      <c r="K90" s="570"/>
      <c r="L90" s="571"/>
    </row>
    <row r="91" spans="1:12" ht="11.25" customHeight="1">
      <c r="A91" s="1"/>
      <c r="B91" s="572"/>
      <c r="C91" s="573"/>
      <c r="D91" s="573"/>
      <c r="E91" s="573"/>
      <c r="F91" s="573"/>
      <c r="G91" s="573"/>
      <c r="H91" s="573"/>
      <c r="I91" s="573"/>
      <c r="J91" s="573"/>
      <c r="K91" s="573"/>
      <c r="L91" s="574"/>
    </row>
    <row r="92" spans="1:12" ht="6" customHeight="1">
      <c r="A92" s="1"/>
      <c r="B92" s="49"/>
      <c r="C92" s="50"/>
      <c r="D92" s="51"/>
      <c r="E92" s="51"/>
      <c r="F92" s="51"/>
      <c r="G92" s="249"/>
      <c r="H92" s="43"/>
      <c r="I92" s="44"/>
    </row>
    <row r="93" spans="1:12" ht="13.5" customHeight="1">
      <c r="A93" s="1"/>
      <c r="B93" s="550"/>
      <c r="C93" s="551"/>
      <c r="D93" s="551"/>
      <c r="E93" s="551"/>
      <c r="F93" s="551"/>
      <c r="G93" s="552"/>
      <c r="H93" s="556" t="s">
        <v>111</v>
      </c>
      <c r="I93" s="557"/>
      <c r="J93" s="557"/>
      <c r="K93" s="557"/>
      <c r="L93" s="557"/>
    </row>
    <row r="94" spans="1:12">
      <c r="A94" s="1"/>
      <c r="B94" s="553"/>
      <c r="C94" s="554"/>
      <c r="D94" s="554"/>
      <c r="E94" s="554"/>
      <c r="F94" s="554"/>
      <c r="G94" s="555"/>
      <c r="H94" s="577" t="s">
        <v>3</v>
      </c>
      <c r="I94" s="578"/>
      <c r="J94" s="578"/>
      <c r="K94" s="578"/>
      <c r="L94" s="579"/>
    </row>
    <row r="95" spans="1:12">
      <c r="A95" s="1"/>
      <c r="B95" s="580" t="s">
        <v>112</v>
      </c>
      <c r="C95" s="581"/>
      <c r="D95" s="582"/>
      <c r="E95" s="583">
        <f>G84</f>
        <v>0.19</v>
      </c>
      <c r="F95" s="583"/>
      <c r="G95" s="584"/>
      <c r="H95" s="53" t="s">
        <v>20</v>
      </c>
      <c r="I95" s="585">
        <f>VLOOKUP(H94,AD3:AE9,2,FALSE)</f>
        <v>24</v>
      </c>
      <c r="J95" s="586"/>
      <c r="K95" s="54" t="s">
        <v>21</v>
      </c>
      <c r="L95" s="55">
        <f>E95*I95</f>
        <v>4.5600000000000005</v>
      </c>
    </row>
    <row r="96" spans="1:12">
      <c r="A96" s="1"/>
      <c r="B96" s="550"/>
      <c r="C96" s="551"/>
      <c r="D96" s="551"/>
      <c r="E96" s="551"/>
      <c r="F96" s="551"/>
      <c r="G96" s="552"/>
      <c r="H96" s="556" t="s">
        <v>113</v>
      </c>
      <c r="I96" s="557"/>
      <c r="J96" s="557"/>
      <c r="K96" s="557"/>
      <c r="L96" s="557"/>
    </row>
    <row r="97" spans="1:12">
      <c r="A97" s="1"/>
      <c r="B97" s="553"/>
      <c r="C97" s="554"/>
      <c r="D97" s="554"/>
      <c r="E97" s="554"/>
      <c r="F97" s="554"/>
      <c r="G97" s="555"/>
      <c r="H97" s="558" t="s">
        <v>2</v>
      </c>
      <c r="I97" s="559"/>
      <c r="J97" s="559"/>
      <c r="K97" s="559"/>
      <c r="L97" s="560"/>
    </row>
    <row r="98" spans="1:12">
      <c r="A98" s="1"/>
      <c r="B98" s="561" t="s">
        <v>114</v>
      </c>
      <c r="C98" s="562"/>
      <c r="D98" s="563"/>
      <c r="E98" s="564">
        <f>L84</f>
        <v>0.25</v>
      </c>
      <c r="F98" s="565"/>
      <c r="G98" s="566"/>
      <c r="H98" s="56" t="s">
        <v>20</v>
      </c>
      <c r="I98" s="567">
        <f>VLOOKUP(H97,AA3:AB14,2,FALSE)</f>
        <v>8.4000000000000005E-2</v>
      </c>
      <c r="J98" s="568"/>
      <c r="K98" s="57" t="s">
        <v>21</v>
      </c>
      <c r="L98" s="58">
        <f>E98*I98</f>
        <v>2.1000000000000001E-2</v>
      </c>
    </row>
    <row r="99" spans="1:12" ht="18" customHeight="1">
      <c r="A99" s="1"/>
      <c r="B99" s="535" t="s">
        <v>115</v>
      </c>
      <c r="C99" s="500"/>
      <c r="D99" s="500"/>
      <c r="E99" s="500"/>
      <c r="F99" s="500"/>
      <c r="G99" s="500"/>
      <c r="H99" s="500"/>
      <c r="I99" s="500"/>
      <c r="J99" s="500"/>
      <c r="K99" s="500"/>
      <c r="L99" s="59">
        <f>(L95+L98)</f>
        <v>4.5810000000000004</v>
      </c>
    </row>
    <row r="100" spans="1:12">
      <c r="A100" s="1"/>
      <c r="B100" s="536" t="s">
        <v>116</v>
      </c>
      <c r="C100" s="537"/>
      <c r="D100" s="537"/>
      <c r="E100" s="537"/>
      <c r="F100" s="537"/>
      <c r="G100" s="538"/>
      <c r="H100" s="539">
        <v>1.2</v>
      </c>
      <c r="I100" s="540"/>
      <c r="J100" s="541"/>
      <c r="K100" s="60" t="s">
        <v>21</v>
      </c>
      <c r="L100" s="61">
        <f>H100</f>
        <v>1.2</v>
      </c>
    </row>
    <row r="101" spans="1:12" ht="22.5" customHeight="1">
      <c r="A101" s="1"/>
      <c r="B101" s="542" t="s">
        <v>117</v>
      </c>
      <c r="C101" s="543"/>
      <c r="D101" s="543"/>
      <c r="E101" s="543"/>
      <c r="F101" s="543"/>
      <c r="G101" s="543"/>
      <c r="H101" s="543"/>
      <c r="I101" s="543"/>
      <c r="J101" s="543"/>
      <c r="K101" s="544"/>
      <c r="L101" s="62">
        <f>L99*L100</f>
        <v>5.4972000000000003</v>
      </c>
    </row>
    <row r="102" spans="1:12" ht="7.5" customHeight="1">
      <c r="A102" s="1"/>
      <c r="B102" s="63"/>
      <c r="C102" s="64"/>
      <c r="D102" s="63"/>
      <c r="E102" s="63"/>
      <c r="F102" s="63"/>
      <c r="G102" s="63"/>
      <c r="H102" s="64"/>
      <c r="I102" s="63"/>
      <c r="J102" s="63"/>
      <c r="K102" s="63"/>
      <c r="L102" s="65"/>
    </row>
    <row r="103" spans="1:12" ht="15.75" customHeight="1">
      <c r="A103" s="1"/>
      <c r="B103" s="545" t="s">
        <v>118</v>
      </c>
      <c r="C103" s="546"/>
      <c r="D103" s="546"/>
      <c r="E103" s="546"/>
      <c r="F103" s="546"/>
      <c r="G103" s="546"/>
      <c r="H103" s="547" t="str">
        <f>IF(L101&lt;=7,"BAT-1270 - 7AH Batteries",IF(L101&lt;=12,"BAT-12120 - 12AH Batteries",IF(L101&lt;=18,"BAT12180 - 18AH Batteries",IF(L101&lt;=26,"BAT-12260 - 26AH Batteries",IF(L101&lt;=33,"BAT12330 - 33AH Batteries","No recommendation for battery.")))))</f>
        <v>BAT-1270 - 7AH Batteries</v>
      </c>
      <c r="I103" s="548"/>
      <c r="J103" s="548"/>
      <c r="K103" s="548"/>
      <c r="L103" s="549"/>
    </row>
    <row r="104" spans="1:12" ht="9" customHeight="1">
      <c r="A104" s="1"/>
      <c r="B104" s="1"/>
      <c r="C104" s="2"/>
      <c r="D104" s="1"/>
      <c r="E104" s="1"/>
      <c r="F104" s="1"/>
      <c r="G104" s="1"/>
      <c r="H104" s="66"/>
      <c r="I104" s="67"/>
      <c r="J104" s="68"/>
      <c r="K104" s="69"/>
    </row>
    <row r="105" spans="1:12">
      <c r="A105" s="1"/>
      <c r="B105" s="526" t="s">
        <v>119</v>
      </c>
      <c r="C105" s="527"/>
      <c r="D105" s="527"/>
      <c r="E105" s="527"/>
      <c r="F105" s="527"/>
      <c r="G105" s="527"/>
      <c r="H105" s="528"/>
      <c r="I105" s="529"/>
      <c r="J105" s="529"/>
      <c r="K105" s="529"/>
      <c r="L105" s="530"/>
    </row>
    <row r="106" spans="1:12">
      <c r="A106" s="1"/>
      <c r="B106" s="531" t="str">
        <f>IF(L101&lt;=33,"The batteries can be charged by the 6808 Charger.","The batteries cannot be charged by the 6808 Charger.")</f>
        <v>The batteries can be charged by the 6808 Charger.</v>
      </c>
      <c r="C106" s="531"/>
      <c r="D106" s="531"/>
      <c r="E106" s="531"/>
      <c r="F106" s="531"/>
      <c r="G106" s="531"/>
      <c r="H106" s="531"/>
      <c r="I106" s="531"/>
      <c r="J106" s="531"/>
      <c r="K106" s="531"/>
      <c r="L106" s="531"/>
    </row>
    <row r="107" spans="1:12">
      <c r="A107" s="1"/>
      <c r="B107" s="531" t="str">
        <f>IF(ROUNDUP(L101,0)&lt;=18,"The batteries can be housed in the 6808 Cabinet.",IF(ROUNDUP(L101,0)&lt;=33,"These batteries will require a RBB, Remote Battery Backbox.","No recommendation for Battery Backbox."))</f>
        <v>The batteries can be housed in the 6808 Cabinet.</v>
      </c>
      <c r="C107" s="531"/>
      <c r="D107" s="531"/>
      <c r="E107" s="531"/>
      <c r="F107" s="531"/>
      <c r="G107" s="531"/>
      <c r="H107" s="531"/>
      <c r="I107" s="531"/>
      <c r="J107" s="531"/>
      <c r="K107" s="531"/>
      <c r="L107" s="531"/>
    </row>
    <row r="108" spans="1:12">
      <c r="A108" s="1"/>
      <c r="B108" s="70"/>
      <c r="C108" s="71"/>
      <c r="D108" s="72"/>
      <c r="E108" s="73"/>
      <c r="F108" s="74"/>
      <c r="G108" s="75"/>
    </row>
    <row r="109" spans="1:12">
      <c r="A109" s="1"/>
      <c r="B109" s="526" t="s">
        <v>120</v>
      </c>
      <c r="C109" s="527"/>
      <c r="D109" s="527"/>
      <c r="E109" s="527"/>
      <c r="F109" s="527"/>
      <c r="G109" s="527"/>
      <c r="H109" s="532"/>
      <c r="I109" s="533"/>
      <c r="J109" s="533"/>
      <c r="K109" s="533"/>
      <c r="L109" s="534"/>
    </row>
    <row r="110" spans="1:12">
      <c r="A110" s="1"/>
      <c r="B110" s="517" t="str">
        <f>IF(J80="","Circuit#1 current is within the limitations of the circuit.",IF(J80&gt;2.5,"**THE CURRENT FOR CIRCUIT#1 EXCEEDS THE MAX. OUTPUT OF THE CIRCUIT**","Circuit#1 current is within the limitations of the circuit."))</f>
        <v>Circuit#1 current is within the limitations of the circuit.</v>
      </c>
      <c r="C110" s="518"/>
      <c r="D110" s="518"/>
      <c r="E110" s="518"/>
      <c r="F110" s="518"/>
      <c r="G110" s="518"/>
      <c r="H110" s="518"/>
      <c r="I110" s="518"/>
      <c r="J110" s="518"/>
      <c r="K110" s="518"/>
      <c r="L110" s="519"/>
    </row>
    <row r="111" spans="1:12">
      <c r="A111" s="1"/>
      <c r="B111" s="517" t="str">
        <f>IF(J81="","Circuit#2 current is within the limitations of the circuit.",IF(J81&gt;2.5,"**THE CURRENT FOR CIRCUIT#2 EXCEEDS THE MAX. OUTPUT OF THE CIRCUIT**","Circuit#2 current is within the limitations of the circuit."))</f>
        <v>Circuit#2 current is within the limitations of the circuit.</v>
      </c>
      <c r="C111" s="518"/>
      <c r="D111" s="518"/>
      <c r="E111" s="518"/>
      <c r="F111" s="518"/>
      <c r="G111" s="518"/>
      <c r="H111" s="518"/>
      <c r="I111" s="518"/>
      <c r="J111" s="518"/>
      <c r="K111" s="518"/>
      <c r="L111" s="519"/>
    </row>
    <row r="112" spans="1:12">
      <c r="A112" s="1"/>
      <c r="B112" s="517" t="str">
        <f>IF(J82="","Circuit#3 current is within the limitations of the circuit.",IF(J82&gt;2.5,"**THE CURRENT FOR CIRCUIT#3 EXCEEDS THE MAX. OUTPUT OF THE CIRCUIT**","Circuit#3 current is within the limitations of the circuit."))</f>
        <v>Circuit#3 current is within the limitations of the circuit.</v>
      </c>
      <c r="C112" s="518"/>
      <c r="D112" s="518"/>
      <c r="E112" s="518"/>
      <c r="F112" s="518"/>
      <c r="G112" s="518"/>
      <c r="H112" s="518"/>
      <c r="I112" s="518"/>
      <c r="J112" s="518"/>
      <c r="K112" s="518"/>
      <c r="L112" s="519"/>
    </row>
    <row r="113" spans="1:12">
      <c r="A113" s="1"/>
      <c r="B113" s="517" t="str">
        <f>IF(J83="","Circuit#4 current is within the limitations of the circuit.",IF(J83&gt;2.5,"**THE CURRENT FOR CIRCUIT#4 EXCEEDS THE MAX. OUTPUT OF THE CIRCUIT**","Circuit#4 current is within the limitations of the circuit."))</f>
        <v>Circuit#4 current is within the limitations of the circuit.</v>
      </c>
      <c r="C113" s="518"/>
      <c r="D113" s="518"/>
      <c r="E113" s="518"/>
      <c r="F113" s="518"/>
      <c r="G113" s="518"/>
      <c r="H113" s="518"/>
      <c r="I113" s="518"/>
      <c r="J113" s="518"/>
      <c r="K113" s="518"/>
      <c r="L113" s="519"/>
    </row>
    <row r="114" spans="1:12">
      <c r="A114" s="1"/>
      <c r="B114" s="520" t="s">
        <v>186</v>
      </c>
      <c r="C114" s="521"/>
      <c r="D114" s="521"/>
      <c r="E114" s="521"/>
      <c r="F114" s="521"/>
      <c r="G114" s="521"/>
      <c r="H114" s="521"/>
      <c r="I114" s="521"/>
      <c r="J114" s="521"/>
      <c r="K114" s="521"/>
      <c r="L114" s="522"/>
    </row>
    <row r="115" spans="1:12">
      <c r="A115" s="1"/>
      <c r="B115" s="523" t="str">
        <f>IF(L84&gt;6,"Output Current has exceeded panel limitations. Consider adding an Auxiliary Power Supply.","The output current is within the panel's limitations.")</f>
        <v>The output current is within the panel's limitations.</v>
      </c>
      <c r="C115" s="524"/>
      <c r="D115" s="524"/>
      <c r="E115" s="524"/>
      <c r="F115" s="524"/>
      <c r="G115" s="524"/>
      <c r="H115" s="524"/>
      <c r="I115" s="524"/>
      <c r="J115" s="524"/>
      <c r="K115" s="524"/>
      <c r="L115" s="525"/>
    </row>
    <row r="116" spans="1:12">
      <c r="A116" s="1"/>
      <c r="B116" s="76"/>
      <c r="C116" s="77"/>
      <c r="D116" s="76"/>
      <c r="E116" s="76"/>
      <c r="F116" s="76"/>
      <c r="G116" s="76"/>
      <c r="H116" s="77"/>
      <c r="I116" s="76"/>
      <c r="J116" s="76"/>
      <c r="K116" s="76"/>
      <c r="L116" s="76"/>
    </row>
    <row r="117" spans="1:12">
      <c r="A117" s="1"/>
      <c r="B117" s="78"/>
      <c r="C117" s="79"/>
      <c r="D117" s="78"/>
      <c r="E117" s="78"/>
      <c r="F117" s="78"/>
      <c r="G117" s="78"/>
      <c r="H117" s="79"/>
      <c r="I117" s="78"/>
      <c r="J117" s="78"/>
      <c r="K117" s="78"/>
      <c r="L117" s="78"/>
    </row>
    <row r="118" spans="1:12" ht="48" customHeight="1">
      <c r="B118" s="80"/>
      <c r="C118" s="480" t="s">
        <v>187</v>
      </c>
      <c r="D118" s="480"/>
      <c r="E118" s="480"/>
      <c r="F118" s="480"/>
      <c r="G118" s="480"/>
      <c r="H118" s="480"/>
      <c r="I118" s="480"/>
      <c r="J118" s="480"/>
      <c r="K118" s="480"/>
      <c r="L118" s="481"/>
    </row>
    <row r="119" spans="1:12">
      <c r="B119" s="514" t="s">
        <v>104</v>
      </c>
      <c r="C119" s="515"/>
      <c r="D119" s="515"/>
      <c r="E119" s="515"/>
      <c r="F119" s="515"/>
      <c r="G119" s="515"/>
      <c r="H119" s="515"/>
      <c r="I119" s="515"/>
      <c r="J119" s="515"/>
      <c r="K119" s="515"/>
      <c r="L119" s="516"/>
    </row>
    <row r="120" spans="1:12">
      <c r="B120" s="7" t="s">
        <v>123</v>
      </c>
      <c r="C120" s="8" t="s">
        <v>11</v>
      </c>
      <c r="D120" s="508" t="s">
        <v>124</v>
      </c>
      <c r="E120" s="509"/>
      <c r="F120" s="510"/>
      <c r="G120" s="9" t="s">
        <v>13</v>
      </c>
      <c r="H120" s="8" t="s">
        <v>11</v>
      </c>
      <c r="I120" s="511" t="s">
        <v>125</v>
      </c>
      <c r="J120" s="512"/>
      <c r="K120" s="513"/>
      <c r="L120" s="10" t="s">
        <v>13</v>
      </c>
    </row>
    <row r="121" spans="1:12">
      <c r="B121" s="81"/>
      <c r="C121" s="27">
        <v>0</v>
      </c>
      <c r="D121" s="82" t="s">
        <v>20</v>
      </c>
      <c r="E121" s="29">
        <v>0</v>
      </c>
      <c r="F121" s="82" t="s">
        <v>21</v>
      </c>
      <c r="G121" s="83" t="str">
        <f t="shared" ref="G121:G130" si="12">IF(C121&gt;0,PRODUCT(C121,E121),"")</f>
        <v/>
      </c>
      <c r="H121" s="27">
        <f t="shared" ref="H121:H130" si="13">C121</f>
        <v>0</v>
      </c>
      <c r="I121" s="82" t="s">
        <v>20</v>
      </c>
      <c r="J121" s="29">
        <v>0</v>
      </c>
      <c r="K121" s="82" t="s">
        <v>21</v>
      </c>
      <c r="L121" s="83" t="str">
        <f t="shared" ref="L121:L130" si="14">IF(H121&gt;0,PRODUCT(H121,J121),"")</f>
        <v/>
      </c>
    </row>
    <row r="122" spans="1:12">
      <c r="B122" s="84"/>
      <c r="C122" s="19">
        <v>0</v>
      </c>
      <c r="D122" s="85" t="s">
        <v>20</v>
      </c>
      <c r="E122" s="21">
        <v>0</v>
      </c>
      <c r="F122" s="85" t="s">
        <v>21</v>
      </c>
      <c r="G122" s="86" t="str">
        <f t="shared" si="12"/>
        <v/>
      </c>
      <c r="H122" s="19">
        <f t="shared" si="13"/>
        <v>0</v>
      </c>
      <c r="I122" s="85" t="s">
        <v>20</v>
      </c>
      <c r="J122" s="21">
        <v>0</v>
      </c>
      <c r="K122" s="85" t="s">
        <v>21</v>
      </c>
      <c r="L122" s="86" t="str">
        <f t="shared" si="14"/>
        <v/>
      </c>
    </row>
    <row r="123" spans="1:12">
      <c r="B123" s="84"/>
      <c r="C123" s="19">
        <v>0</v>
      </c>
      <c r="D123" s="85" t="s">
        <v>20</v>
      </c>
      <c r="E123" s="21">
        <v>0</v>
      </c>
      <c r="F123" s="85" t="s">
        <v>21</v>
      </c>
      <c r="G123" s="86" t="str">
        <f t="shared" si="12"/>
        <v/>
      </c>
      <c r="H123" s="19">
        <f t="shared" si="13"/>
        <v>0</v>
      </c>
      <c r="I123" s="85" t="s">
        <v>20</v>
      </c>
      <c r="J123" s="21">
        <v>0</v>
      </c>
      <c r="K123" s="85" t="s">
        <v>21</v>
      </c>
      <c r="L123" s="86" t="str">
        <f t="shared" si="14"/>
        <v/>
      </c>
    </row>
    <row r="124" spans="1:12">
      <c r="B124" s="87"/>
      <c r="C124" s="32">
        <v>0</v>
      </c>
      <c r="D124" s="88" t="s">
        <v>20</v>
      </c>
      <c r="E124" s="34">
        <v>0</v>
      </c>
      <c r="F124" s="88" t="s">
        <v>21</v>
      </c>
      <c r="G124" s="89" t="str">
        <f t="shared" si="12"/>
        <v/>
      </c>
      <c r="H124" s="32">
        <f t="shared" si="13"/>
        <v>0</v>
      </c>
      <c r="I124" s="88" t="s">
        <v>20</v>
      </c>
      <c r="J124" s="34">
        <v>0</v>
      </c>
      <c r="K124" s="88" t="s">
        <v>21</v>
      </c>
      <c r="L124" s="89" t="str">
        <f t="shared" si="14"/>
        <v/>
      </c>
    </row>
    <row r="125" spans="1:12">
      <c r="B125" s="90"/>
      <c r="C125" s="91">
        <v>0</v>
      </c>
      <c r="D125" s="92" t="s">
        <v>20</v>
      </c>
      <c r="E125" s="93">
        <v>0</v>
      </c>
      <c r="F125" s="92" t="s">
        <v>21</v>
      </c>
      <c r="G125" s="94" t="str">
        <f t="shared" si="12"/>
        <v/>
      </c>
      <c r="H125" s="91">
        <f t="shared" si="13"/>
        <v>0</v>
      </c>
      <c r="I125" s="92" t="s">
        <v>20</v>
      </c>
      <c r="J125" s="93">
        <v>0</v>
      </c>
      <c r="K125" s="92" t="s">
        <v>21</v>
      </c>
      <c r="L125" s="94" t="str">
        <f t="shared" si="14"/>
        <v/>
      </c>
    </row>
    <row r="126" spans="1:12">
      <c r="B126" s="90"/>
      <c r="C126" s="91">
        <v>0</v>
      </c>
      <c r="D126" s="92" t="s">
        <v>20</v>
      </c>
      <c r="E126" s="93">
        <v>0</v>
      </c>
      <c r="F126" s="92" t="s">
        <v>21</v>
      </c>
      <c r="G126" s="94" t="str">
        <f t="shared" si="12"/>
        <v/>
      </c>
      <c r="H126" s="91">
        <f t="shared" si="13"/>
        <v>0</v>
      </c>
      <c r="I126" s="92" t="s">
        <v>20</v>
      </c>
      <c r="J126" s="93">
        <v>0</v>
      </c>
      <c r="K126" s="92" t="s">
        <v>21</v>
      </c>
      <c r="L126" s="94" t="str">
        <f t="shared" si="14"/>
        <v/>
      </c>
    </row>
    <row r="127" spans="1:12">
      <c r="B127" s="81"/>
      <c r="C127" s="27">
        <v>0</v>
      </c>
      <c r="D127" s="82" t="s">
        <v>20</v>
      </c>
      <c r="E127" s="29">
        <v>0</v>
      </c>
      <c r="F127" s="82" t="s">
        <v>21</v>
      </c>
      <c r="G127" s="83" t="str">
        <f t="shared" si="12"/>
        <v/>
      </c>
      <c r="H127" s="27">
        <f t="shared" si="13"/>
        <v>0</v>
      </c>
      <c r="I127" s="82" t="s">
        <v>20</v>
      </c>
      <c r="J127" s="29">
        <v>0</v>
      </c>
      <c r="K127" s="82" t="s">
        <v>21</v>
      </c>
      <c r="L127" s="83" t="str">
        <f t="shared" si="14"/>
        <v/>
      </c>
    </row>
    <row r="128" spans="1:12">
      <c r="B128" s="84"/>
      <c r="C128" s="19">
        <v>0</v>
      </c>
      <c r="D128" s="85" t="s">
        <v>20</v>
      </c>
      <c r="E128" s="21">
        <v>0</v>
      </c>
      <c r="F128" s="85" t="s">
        <v>21</v>
      </c>
      <c r="G128" s="86" t="str">
        <f t="shared" si="12"/>
        <v/>
      </c>
      <c r="H128" s="19">
        <f t="shared" si="13"/>
        <v>0</v>
      </c>
      <c r="I128" s="85" t="s">
        <v>20</v>
      </c>
      <c r="J128" s="21">
        <v>0</v>
      </c>
      <c r="K128" s="85" t="s">
        <v>21</v>
      </c>
      <c r="L128" s="86" t="str">
        <f t="shared" si="14"/>
        <v/>
      </c>
    </row>
    <row r="129" spans="2:12">
      <c r="B129" s="84"/>
      <c r="C129" s="19">
        <v>0</v>
      </c>
      <c r="D129" s="85" t="s">
        <v>20</v>
      </c>
      <c r="E129" s="21">
        <v>0</v>
      </c>
      <c r="F129" s="85" t="s">
        <v>21</v>
      </c>
      <c r="G129" s="86" t="str">
        <f t="shared" si="12"/>
        <v/>
      </c>
      <c r="H129" s="19">
        <f t="shared" si="13"/>
        <v>0</v>
      </c>
      <c r="I129" s="85" t="s">
        <v>20</v>
      </c>
      <c r="J129" s="21">
        <v>0</v>
      </c>
      <c r="K129" s="85" t="s">
        <v>21</v>
      </c>
      <c r="L129" s="86" t="str">
        <f t="shared" si="14"/>
        <v/>
      </c>
    </row>
    <row r="130" spans="2:12">
      <c r="B130" s="87"/>
      <c r="C130" s="32">
        <v>0</v>
      </c>
      <c r="D130" s="88" t="s">
        <v>20</v>
      </c>
      <c r="E130" s="34">
        <v>0</v>
      </c>
      <c r="F130" s="88" t="s">
        <v>21</v>
      </c>
      <c r="G130" s="89" t="str">
        <f t="shared" si="12"/>
        <v/>
      </c>
      <c r="H130" s="32">
        <f t="shared" si="13"/>
        <v>0</v>
      </c>
      <c r="I130" s="88" t="s">
        <v>20</v>
      </c>
      <c r="J130" s="34">
        <v>0</v>
      </c>
      <c r="K130" s="95" t="s">
        <v>21</v>
      </c>
      <c r="L130" s="96" t="str">
        <f t="shared" si="14"/>
        <v/>
      </c>
    </row>
    <row r="131" spans="2:12">
      <c r="B131" s="499" t="s">
        <v>106</v>
      </c>
      <c r="C131" s="500"/>
      <c r="D131" s="500"/>
      <c r="E131" s="500"/>
      <c r="F131" s="500"/>
      <c r="G131" s="97">
        <f>SUM(G121:G130)</f>
        <v>0</v>
      </c>
      <c r="H131" s="501" t="s">
        <v>107</v>
      </c>
      <c r="I131" s="502"/>
      <c r="J131" s="502"/>
      <c r="K131" s="503"/>
      <c r="L131" s="97">
        <f>SUM(L121:L130)</f>
        <v>0</v>
      </c>
    </row>
    <row r="133" spans="2:12">
      <c r="B133" s="514" t="s">
        <v>105</v>
      </c>
      <c r="C133" s="515"/>
      <c r="D133" s="515"/>
      <c r="E133" s="515"/>
      <c r="F133" s="515"/>
      <c r="G133" s="515"/>
      <c r="H133" s="515"/>
      <c r="I133" s="515"/>
      <c r="J133" s="515"/>
      <c r="K133" s="515"/>
      <c r="L133" s="516"/>
    </row>
    <row r="134" spans="2:12">
      <c r="B134" s="7" t="s">
        <v>123</v>
      </c>
      <c r="C134" s="8" t="s">
        <v>11</v>
      </c>
      <c r="D134" s="508" t="s">
        <v>124</v>
      </c>
      <c r="E134" s="509"/>
      <c r="F134" s="510"/>
      <c r="G134" s="9" t="s">
        <v>13</v>
      </c>
      <c r="H134" s="8" t="s">
        <v>11</v>
      </c>
      <c r="I134" s="511" t="s">
        <v>125</v>
      </c>
      <c r="J134" s="512"/>
      <c r="K134" s="513"/>
      <c r="L134" s="10" t="s">
        <v>13</v>
      </c>
    </row>
    <row r="135" spans="2:12">
      <c r="B135" s="81"/>
      <c r="C135" s="27">
        <v>0</v>
      </c>
      <c r="D135" s="82" t="s">
        <v>20</v>
      </c>
      <c r="E135" s="29">
        <v>0</v>
      </c>
      <c r="F135" s="82" t="s">
        <v>21</v>
      </c>
      <c r="G135" s="83" t="str">
        <f t="shared" ref="G135:G144" si="15">IF(C135&gt;0,PRODUCT(C135,E135),"")</f>
        <v/>
      </c>
      <c r="H135" s="27">
        <f t="shared" ref="H135:H144" si="16">C135</f>
        <v>0</v>
      </c>
      <c r="I135" s="82" t="s">
        <v>20</v>
      </c>
      <c r="J135" s="29">
        <v>0</v>
      </c>
      <c r="K135" s="82" t="s">
        <v>21</v>
      </c>
      <c r="L135" s="83" t="str">
        <f t="shared" ref="L135:L144" si="17">IF(H135&gt;0,PRODUCT(H135,J135),"")</f>
        <v/>
      </c>
    </row>
    <row r="136" spans="2:12">
      <c r="B136" s="84"/>
      <c r="C136" s="19">
        <v>0</v>
      </c>
      <c r="D136" s="85" t="s">
        <v>20</v>
      </c>
      <c r="E136" s="21">
        <v>0</v>
      </c>
      <c r="F136" s="85" t="s">
        <v>21</v>
      </c>
      <c r="G136" s="86" t="str">
        <f t="shared" si="15"/>
        <v/>
      </c>
      <c r="H136" s="19">
        <f t="shared" si="16"/>
        <v>0</v>
      </c>
      <c r="I136" s="85" t="s">
        <v>20</v>
      </c>
      <c r="J136" s="21">
        <v>0</v>
      </c>
      <c r="K136" s="85" t="s">
        <v>21</v>
      </c>
      <c r="L136" s="86" t="str">
        <f t="shared" si="17"/>
        <v/>
      </c>
    </row>
    <row r="137" spans="2:12">
      <c r="B137" s="84"/>
      <c r="C137" s="19">
        <v>0</v>
      </c>
      <c r="D137" s="85" t="s">
        <v>20</v>
      </c>
      <c r="E137" s="21">
        <v>0</v>
      </c>
      <c r="F137" s="85" t="s">
        <v>21</v>
      </c>
      <c r="G137" s="86" t="str">
        <f t="shared" si="15"/>
        <v/>
      </c>
      <c r="H137" s="19">
        <f t="shared" si="16"/>
        <v>0</v>
      </c>
      <c r="I137" s="85" t="s">
        <v>20</v>
      </c>
      <c r="J137" s="21">
        <v>0</v>
      </c>
      <c r="K137" s="85" t="s">
        <v>21</v>
      </c>
      <c r="L137" s="86" t="str">
        <f t="shared" si="17"/>
        <v/>
      </c>
    </row>
    <row r="138" spans="2:12">
      <c r="B138" s="87"/>
      <c r="C138" s="32">
        <v>0</v>
      </c>
      <c r="D138" s="88" t="s">
        <v>20</v>
      </c>
      <c r="E138" s="34">
        <v>0</v>
      </c>
      <c r="F138" s="88" t="s">
        <v>21</v>
      </c>
      <c r="G138" s="89" t="str">
        <f t="shared" si="15"/>
        <v/>
      </c>
      <c r="H138" s="32">
        <f t="shared" si="16"/>
        <v>0</v>
      </c>
      <c r="I138" s="88" t="s">
        <v>20</v>
      </c>
      <c r="J138" s="34">
        <v>0</v>
      </c>
      <c r="K138" s="88" t="s">
        <v>21</v>
      </c>
      <c r="L138" s="89" t="str">
        <f t="shared" si="17"/>
        <v/>
      </c>
    </row>
    <row r="139" spans="2:12">
      <c r="B139" s="90"/>
      <c r="C139" s="91">
        <v>0</v>
      </c>
      <c r="D139" s="92" t="s">
        <v>20</v>
      </c>
      <c r="E139" s="93">
        <v>0</v>
      </c>
      <c r="F139" s="92" t="s">
        <v>21</v>
      </c>
      <c r="G139" s="94" t="str">
        <f t="shared" si="15"/>
        <v/>
      </c>
      <c r="H139" s="91">
        <f t="shared" si="16"/>
        <v>0</v>
      </c>
      <c r="I139" s="92" t="s">
        <v>20</v>
      </c>
      <c r="J139" s="93">
        <v>0</v>
      </c>
      <c r="K139" s="92" t="s">
        <v>21</v>
      </c>
      <c r="L139" s="94" t="str">
        <f t="shared" si="17"/>
        <v/>
      </c>
    </row>
    <row r="140" spans="2:12">
      <c r="B140" s="90"/>
      <c r="C140" s="91">
        <v>0</v>
      </c>
      <c r="D140" s="92" t="s">
        <v>20</v>
      </c>
      <c r="E140" s="93">
        <v>0</v>
      </c>
      <c r="F140" s="92" t="s">
        <v>21</v>
      </c>
      <c r="G140" s="94" t="str">
        <f t="shared" si="15"/>
        <v/>
      </c>
      <c r="H140" s="91">
        <f t="shared" si="16"/>
        <v>0</v>
      </c>
      <c r="I140" s="92" t="s">
        <v>20</v>
      </c>
      <c r="J140" s="93">
        <v>0</v>
      </c>
      <c r="K140" s="92" t="s">
        <v>21</v>
      </c>
      <c r="L140" s="94" t="str">
        <f t="shared" si="17"/>
        <v/>
      </c>
    </row>
    <row r="141" spans="2:12">
      <c r="B141" s="81"/>
      <c r="C141" s="27">
        <v>0</v>
      </c>
      <c r="D141" s="82" t="s">
        <v>20</v>
      </c>
      <c r="E141" s="29">
        <v>0</v>
      </c>
      <c r="F141" s="82" t="s">
        <v>21</v>
      </c>
      <c r="G141" s="83" t="str">
        <f t="shared" si="15"/>
        <v/>
      </c>
      <c r="H141" s="27">
        <f t="shared" si="16"/>
        <v>0</v>
      </c>
      <c r="I141" s="82" t="s">
        <v>20</v>
      </c>
      <c r="J141" s="29">
        <v>0</v>
      </c>
      <c r="K141" s="82" t="s">
        <v>21</v>
      </c>
      <c r="L141" s="83" t="str">
        <f t="shared" si="17"/>
        <v/>
      </c>
    </row>
    <row r="142" spans="2:12">
      <c r="B142" s="84"/>
      <c r="C142" s="19">
        <v>0</v>
      </c>
      <c r="D142" s="85" t="s">
        <v>20</v>
      </c>
      <c r="E142" s="21">
        <v>0</v>
      </c>
      <c r="F142" s="85" t="s">
        <v>21</v>
      </c>
      <c r="G142" s="86" t="str">
        <f t="shared" si="15"/>
        <v/>
      </c>
      <c r="H142" s="19">
        <f t="shared" si="16"/>
        <v>0</v>
      </c>
      <c r="I142" s="85" t="s">
        <v>20</v>
      </c>
      <c r="J142" s="21">
        <v>0</v>
      </c>
      <c r="K142" s="85" t="s">
        <v>21</v>
      </c>
      <c r="L142" s="86" t="str">
        <f t="shared" si="17"/>
        <v/>
      </c>
    </row>
    <row r="143" spans="2:12">
      <c r="B143" s="84"/>
      <c r="C143" s="19">
        <v>0</v>
      </c>
      <c r="D143" s="85" t="s">
        <v>20</v>
      </c>
      <c r="E143" s="21">
        <v>0</v>
      </c>
      <c r="F143" s="85" t="s">
        <v>21</v>
      </c>
      <c r="G143" s="86" t="str">
        <f t="shared" si="15"/>
        <v/>
      </c>
      <c r="H143" s="19">
        <f t="shared" si="16"/>
        <v>0</v>
      </c>
      <c r="I143" s="85" t="s">
        <v>20</v>
      </c>
      <c r="J143" s="21">
        <v>0</v>
      </c>
      <c r="K143" s="85" t="s">
        <v>21</v>
      </c>
      <c r="L143" s="86" t="str">
        <f t="shared" si="17"/>
        <v/>
      </c>
    </row>
    <row r="144" spans="2:12">
      <c r="B144" s="87"/>
      <c r="C144" s="32">
        <v>0</v>
      </c>
      <c r="D144" s="88" t="s">
        <v>20</v>
      </c>
      <c r="E144" s="34">
        <v>0</v>
      </c>
      <c r="F144" s="88" t="s">
        <v>21</v>
      </c>
      <c r="G144" s="89" t="str">
        <f t="shared" si="15"/>
        <v/>
      </c>
      <c r="H144" s="32">
        <f t="shared" si="16"/>
        <v>0</v>
      </c>
      <c r="I144" s="88" t="s">
        <v>20</v>
      </c>
      <c r="J144" s="34">
        <v>0</v>
      </c>
      <c r="K144" s="95" t="s">
        <v>21</v>
      </c>
      <c r="L144" s="96" t="str">
        <f t="shared" si="17"/>
        <v/>
      </c>
    </row>
    <row r="145" spans="2:12">
      <c r="B145" s="499" t="s">
        <v>106</v>
      </c>
      <c r="C145" s="500"/>
      <c r="D145" s="500"/>
      <c r="E145" s="500"/>
      <c r="F145" s="500"/>
      <c r="G145" s="97">
        <f>SUM(G135:G144)</f>
        <v>0</v>
      </c>
      <c r="H145" s="501" t="s">
        <v>107</v>
      </c>
      <c r="I145" s="502"/>
      <c r="J145" s="502"/>
      <c r="K145" s="503"/>
      <c r="L145" s="97">
        <f>SUM(L135:L144)</f>
        <v>0</v>
      </c>
    </row>
    <row r="147" spans="2:12">
      <c r="B147" s="514" t="s">
        <v>184</v>
      </c>
      <c r="C147" s="515"/>
      <c r="D147" s="515"/>
      <c r="E147" s="515"/>
      <c r="F147" s="515"/>
      <c r="G147" s="515"/>
      <c r="H147" s="515"/>
      <c r="I147" s="515"/>
      <c r="J147" s="515"/>
      <c r="K147" s="515"/>
      <c r="L147" s="516"/>
    </row>
    <row r="148" spans="2:12">
      <c r="B148" s="7" t="s">
        <v>123</v>
      </c>
      <c r="C148" s="8" t="s">
        <v>11</v>
      </c>
      <c r="D148" s="508" t="s">
        <v>124</v>
      </c>
      <c r="E148" s="509"/>
      <c r="F148" s="510"/>
      <c r="G148" s="9" t="s">
        <v>13</v>
      </c>
      <c r="H148" s="8" t="s">
        <v>11</v>
      </c>
      <c r="I148" s="511" t="s">
        <v>125</v>
      </c>
      <c r="J148" s="512"/>
      <c r="K148" s="513"/>
      <c r="L148" s="10" t="s">
        <v>13</v>
      </c>
    </row>
    <row r="149" spans="2:12">
      <c r="B149" s="81"/>
      <c r="C149" s="27">
        <v>0</v>
      </c>
      <c r="D149" s="82" t="s">
        <v>20</v>
      </c>
      <c r="E149" s="29">
        <v>0</v>
      </c>
      <c r="F149" s="82" t="s">
        <v>21</v>
      </c>
      <c r="G149" s="83" t="str">
        <f t="shared" ref="G149:G158" si="18">IF(C149&gt;0,PRODUCT(C149,E149),"")</f>
        <v/>
      </c>
      <c r="H149" s="27">
        <f t="shared" ref="H149:H158" si="19">C149</f>
        <v>0</v>
      </c>
      <c r="I149" s="82" t="s">
        <v>20</v>
      </c>
      <c r="J149" s="29">
        <v>0</v>
      </c>
      <c r="K149" s="82" t="s">
        <v>21</v>
      </c>
      <c r="L149" s="83" t="str">
        <f t="shared" ref="L149:L158" si="20">IF(H149&gt;0,PRODUCT(H149,J149),"")</f>
        <v/>
      </c>
    </row>
    <row r="150" spans="2:12">
      <c r="B150" s="84"/>
      <c r="C150" s="19">
        <v>0</v>
      </c>
      <c r="D150" s="85" t="s">
        <v>20</v>
      </c>
      <c r="E150" s="21">
        <v>0</v>
      </c>
      <c r="F150" s="85" t="s">
        <v>21</v>
      </c>
      <c r="G150" s="86" t="str">
        <f t="shared" si="18"/>
        <v/>
      </c>
      <c r="H150" s="19">
        <f t="shared" si="19"/>
        <v>0</v>
      </c>
      <c r="I150" s="85" t="s">
        <v>20</v>
      </c>
      <c r="J150" s="21">
        <v>0</v>
      </c>
      <c r="K150" s="85" t="s">
        <v>21</v>
      </c>
      <c r="L150" s="86" t="str">
        <f t="shared" si="20"/>
        <v/>
      </c>
    </row>
    <row r="151" spans="2:12">
      <c r="B151" s="84"/>
      <c r="C151" s="19">
        <v>0</v>
      </c>
      <c r="D151" s="85" t="s">
        <v>20</v>
      </c>
      <c r="E151" s="21">
        <v>0</v>
      </c>
      <c r="F151" s="85" t="s">
        <v>21</v>
      </c>
      <c r="G151" s="86" t="str">
        <f t="shared" si="18"/>
        <v/>
      </c>
      <c r="H151" s="19">
        <f t="shared" si="19"/>
        <v>0</v>
      </c>
      <c r="I151" s="85" t="s">
        <v>20</v>
      </c>
      <c r="J151" s="21">
        <v>0</v>
      </c>
      <c r="K151" s="85" t="s">
        <v>21</v>
      </c>
      <c r="L151" s="86" t="str">
        <f t="shared" si="20"/>
        <v/>
      </c>
    </row>
    <row r="152" spans="2:12">
      <c r="B152" s="87"/>
      <c r="C152" s="32">
        <v>0</v>
      </c>
      <c r="D152" s="88" t="s">
        <v>20</v>
      </c>
      <c r="E152" s="34">
        <v>0</v>
      </c>
      <c r="F152" s="88" t="s">
        <v>21</v>
      </c>
      <c r="G152" s="89" t="str">
        <f t="shared" si="18"/>
        <v/>
      </c>
      <c r="H152" s="32">
        <f t="shared" si="19"/>
        <v>0</v>
      </c>
      <c r="I152" s="88" t="s">
        <v>20</v>
      </c>
      <c r="J152" s="34">
        <v>0</v>
      </c>
      <c r="K152" s="88" t="s">
        <v>21</v>
      </c>
      <c r="L152" s="89" t="str">
        <f t="shared" si="20"/>
        <v/>
      </c>
    </row>
    <row r="153" spans="2:12">
      <c r="B153" s="90"/>
      <c r="C153" s="91">
        <v>0</v>
      </c>
      <c r="D153" s="92" t="s">
        <v>20</v>
      </c>
      <c r="E153" s="93">
        <v>0</v>
      </c>
      <c r="F153" s="92" t="s">
        <v>21</v>
      </c>
      <c r="G153" s="94" t="str">
        <f t="shared" si="18"/>
        <v/>
      </c>
      <c r="H153" s="91">
        <f t="shared" si="19"/>
        <v>0</v>
      </c>
      <c r="I153" s="92" t="s">
        <v>20</v>
      </c>
      <c r="J153" s="93">
        <v>0</v>
      </c>
      <c r="K153" s="92" t="s">
        <v>21</v>
      </c>
      <c r="L153" s="94" t="str">
        <f t="shared" si="20"/>
        <v/>
      </c>
    </row>
    <row r="154" spans="2:12">
      <c r="B154" s="90"/>
      <c r="C154" s="91">
        <v>0</v>
      </c>
      <c r="D154" s="92" t="s">
        <v>20</v>
      </c>
      <c r="E154" s="93">
        <v>0</v>
      </c>
      <c r="F154" s="92" t="s">
        <v>21</v>
      </c>
      <c r="G154" s="94" t="str">
        <f t="shared" si="18"/>
        <v/>
      </c>
      <c r="H154" s="91">
        <f t="shared" si="19"/>
        <v>0</v>
      </c>
      <c r="I154" s="92" t="s">
        <v>20</v>
      </c>
      <c r="J154" s="93">
        <v>0</v>
      </c>
      <c r="K154" s="92" t="s">
        <v>21</v>
      </c>
      <c r="L154" s="94" t="str">
        <f t="shared" si="20"/>
        <v/>
      </c>
    </row>
    <row r="155" spans="2:12">
      <c r="B155" s="81"/>
      <c r="C155" s="27">
        <v>0</v>
      </c>
      <c r="D155" s="82" t="s">
        <v>20</v>
      </c>
      <c r="E155" s="29">
        <v>0</v>
      </c>
      <c r="F155" s="82" t="s">
        <v>21</v>
      </c>
      <c r="G155" s="83" t="str">
        <f t="shared" si="18"/>
        <v/>
      </c>
      <c r="H155" s="27">
        <f t="shared" si="19"/>
        <v>0</v>
      </c>
      <c r="I155" s="82" t="s">
        <v>20</v>
      </c>
      <c r="J155" s="29">
        <v>0</v>
      </c>
      <c r="K155" s="82" t="s">
        <v>21</v>
      </c>
      <c r="L155" s="83" t="str">
        <f t="shared" si="20"/>
        <v/>
      </c>
    </row>
    <row r="156" spans="2:12">
      <c r="B156" s="84"/>
      <c r="C156" s="19">
        <v>0</v>
      </c>
      <c r="D156" s="85" t="s">
        <v>20</v>
      </c>
      <c r="E156" s="21">
        <v>0</v>
      </c>
      <c r="F156" s="85" t="s">
        <v>21</v>
      </c>
      <c r="G156" s="86" t="str">
        <f t="shared" si="18"/>
        <v/>
      </c>
      <c r="H156" s="19">
        <f t="shared" si="19"/>
        <v>0</v>
      </c>
      <c r="I156" s="85" t="s">
        <v>20</v>
      </c>
      <c r="J156" s="21">
        <v>0</v>
      </c>
      <c r="K156" s="85" t="s">
        <v>21</v>
      </c>
      <c r="L156" s="86" t="str">
        <f t="shared" si="20"/>
        <v/>
      </c>
    </row>
    <row r="157" spans="2:12">
      <c r="B157" s="84"/>
      <c r="C157" s="19">
        <v>0</v>
      </c>
      <c r="D157" s="85" t="s">
        <v>20</v>
      </c>
      <c r="E157" s="21">
        <v>0</v>
      </c>
      <c r="F157" s="85" t="s">
        <v>21</v>
      </c>
      <c r="G157" s="86" t="str">
        <f t="shared" si="18"/>
        <v/>
      </c>
      <c r="H157" s="19">
        <f t="shared" si="19"/>
        <v>0</v>
      </c>
      <c r="I157" s="85" t="s">
        <v>20</v>
      </c>
      <c r="J157" s="21">
        <v>0</v>
      </c>
      <c r="K157" s="85" t="s">
        <v>21</v>
      </c>
      <c r="L157" s="86" t="str">
        <f t="shared" si="20"/>
        <v/>
      </c>
    </row>
    <row r="158" spans="2:12">
      <c r="B158" s="87"/>
      <c r="C158" s="32">
        <v>0</v>
      </c>
      <c r="D158" s="88" t="s">
        <v>20</v>
      </c>
      <c r="E158" s="34">
        <v>0</v>
      </c>
      <c r="F158" s="88" t="s">
        <v>21</v>
      </c>
      <c r="G158" s="89" t="str">
        <f t="shared" si="18"/>
        <v/>
      </c>
      <c r="H158" s="32">
        <f t="shared" si="19"/>
        <v>0</v>
      </c>
      <c r="I158" s="88" t="s">
        <v>20</v>
      </c>
      <c r="J158" s="34">
        <v>0</v>
      </c>
      <c r="K158" s="95" t="s">
        <v>21</v>
      </c>
      <c r="L158" s="96" t="str">
        <f t="shared" si="20"/>
        <v/>
      </c>
    </row>
    <row r="159" spans="2:12">
      <c r="B159" s="499" t="s">
        <v>106</v>
      </c>
      <c r="C159" s="500"/>
      <c r="D159" s="500"/>
      <c r="E159" s="500"/>
      <c r="F159" s="500"/>
      <c r="G159" s="97">
        <f>SUM(G149:G158)</f>
        <v>0</v>
      </c>
      <c r="H159" s="501" t="s">
        <v>107</v>
      </c>
      <c r="I159" s="502"/>
      <c r="J159" s="502"/>
      <c r="K159" s="503"/>
      <c r="L159" s="97">
        <f>SUM(L149:L158)</f>
        <v>0</v>
      </c>
    </row>
    <row r="161" spans="2:15">
      <c r="B161" s="514" t="s">
        <v>185</v>
      </c>
      <c r="C161" s="515"/>
      <c r="D161" s="515"/>
      <c r="E161" s="515"/>
      <c r="F161" s="515"/>
      <c r="G161" s="515"/>
      <c r="H161" s="515"/>
      <c r="I161" s="515"/>
      <c r="J161" s="515"/>
      <c r="K161" s="515"/>
      <c r="L161" s="516"/>
    </row>
    <row r="162" spans="2:15">
      <c r="B162" s="7" t="s">
        <v>123</v>
      </c>
      <c r="C162" s="8" t="s">
        <v>11</v>
      </c>
      <c r="D162" s="508" t="s">
        <v>124</v>
      </c>
      <c r="E162" s="509"/>
      <c r="F162" s="510"/>
      <c r="G162" s="9" t="s">
        <v>13</v>
      </c>
      <c r="H162" s="8" t="s">
        <v>11</v>
      </c>
      <c r="I162" s="511" t="s">
        <v>125</v>
      </c>
      <c r="J162" s="512"/>
      <c r="K162" s="513"/>
      <c r="L162" s="10" t="s">
        <v>13</v>
      </c>
    </row>
    <row r="163" spans="2:15">
      <c r="B163" s="81"/>
      <c r="C163" s="27">
        <v>0</v>
      </c>
      <c r="D163" s="82" t="s">
        <v>20</v>
      </c>
      <c r="E163" s="29">
        <v>0</v>
      </c>
      <c r="F163" s="82" t="s">
        <v>21</v>
      </c>
      <c r="G163" s="83" t="str">
        <f t="shared" ref="G163:G172" si="21">IF(C163&gt;0,PRODUCT(C163,E163),"")</f>
        <v/>
      </c>
      <c r="H163" s="27">
        <f t="shared" ref="H163:H172" si="22">C163</f>
        <v>0</v>
      </c>
      <c r="I163" s="82" t="s">
        <v>20</v>
      </c>
      <c r="J163" s="29">
        <v>0</v>
      </c>
      <c r="K163" s="82" t="s">
        <v>21</v>
      </c>
      <c r="L163" s="83" t="str">
        <f t="shared" ref="L163:L172" si="23">IF(H163&gt;0,PRODUCT(H163,J163),"")</f>
        <v/>
      </c>
    </row>
    <row r="164" spans="2:15">
      <c r="B164" s="84"/>
      <c r="C164" s="19">
        <v>0</v>
      </c>
      <c r="D164" s="85" t="s">
        <v>20</v>
      </c>
      <c r="E164" s="21">
        <v>0</v>
      </c>
      <c r="F164" s="85" t="s">
        <v>21</v>
      </c>
      <c r="G164" s="86" t="str">
        <f t="shared" si="21"/>
        <v/>
      </c>
      <c r="H164" s="19">
        <f t="shared" si="22"/>
        <v>0</v>
      </c>
      <c r="I164" s="85" t="s">
        <v>20</v>
      </c>
      <c r="J164" s="21">
        <v>0</v>
      </c>
      <c r="K164" s="85" t="s">
        <v>21</v>
      </c>
      <c r="L164" s="86" t="str">
        <f t="shared" si="23"/>
        <v/>
      </c>
    </row>
    <row r="165" spans="2:15">
      <c r="B165" s="84"/>
      <c r="C165" s="19">
        <v>0</v>
      </c>
      <c r="D165" s="85" t="s">
        <v>20</v>
      </c>
      <c r="E165" s="21">
        <v>0</v>
      </c>
      <c r="F165" s="85" t="s">
        <v>21</v>
      </c>
      <c r="G165" s="86" t="str">
        <f t="shared" si="21"/>
        <v/>
      </c>
      <c r="H165" s="19">
        <f t="shared" si="22"/>
        <v>0</v>
      </c>
      <c r="I165" s="85" t="s">
        <v>20</v>
      </c>
      <c r="J165" s="21">
        <v>0</v>
      </c>
      <c r="K165" s="85" t="s">
        <v>21</v>
      </c>
      <c r="L165" s="86" t="str">
        <f t="shared" si="23"/>
        <v/>
      </c>
    </row>
    <row r="166" spans="2:15">
      <c r="B166" s="87"/>
      <c r="C166" s="32">
        <v>0</v>
      </c>
      <c r="D166" s="88" t="s">
        <v>20</v>
      </c>
      <c r="E166" s="34">
        <v>0</v>
      </c>
      <c r="F166" s="88" t="s">
        <v>21</v>
      </c>
      <c r="G166" s="89" t="str">
        <f t="shared" si="21"/>
        <v/>
      </c>
      <c r="H166" s="32">
        <f t="shared" si="22"/>
        <v>0</v>
      </c>
      <c r="I166" s="88" t="s">
        <v>20</v>
      </c>
      <c r="J166" s="34">
        <v>0</v>
      </c>
      <c r="K166" s="88" t="s">
        <v>21</v>
      </c>
      <c r="L166" s="89" t="str">
        <f t="shared" si="23"/>
        <v/>
      </c>
    </row>
    <row r="167" spans="2:15">
      <c r="B167" s="90"/>
      <c r="C167" s="91">
        <v>0</v>
      </c>
      <c r="D167" s="92" t="s">
        <v>20</v>
      </c>
      <c r="E167" s="93">
        <v>0</v>
      </c>
      <c r="F167" s="92" t="s">
        <v>21</v>
      </c>
      <c r="G167" s="94" t="str">
        <f t="shared" si="21"/>
        <v/>
      </c>
      <c r="H167" s="91">
        <f t="shared" si="22"/>
        <v>0</v>
      </c>
      <c r="I167" s="92" t="s">
        <v>20</v>
      </c>
      <c r="J167" s="93">
        <v>0</v>
      </c>
      <c r="K167" s="92" t="s">
        <v>21</v>
      </c>
      <c r="L167" s="94" t="str">
        <f t="shared" si="23"/>
        <v/>
      </c>
    </row>
    <row r="168" spans="2:15">
      <c r="B168" s="90"/>
      <c r="C168" s="91">
        <v>0</v>
      </c>
      <c r="D168" s="92" t="s">
        <v>20</v>
      </c>
      <c r="E168" s="93">
        <v>0</v>
      </c>
      <c r="F168" s="92" t="s">
        <v>21</v>
      </c>
      <c r="G168" s="94" t="str">
        <f t="shared" si="21"/>
        <v/>
      </c>
      <c r="H168" s="91">
        <f t="shared" si="22"/>
        <v>0</v>
      </c>
      <c r="I168" s="92" t="s">
        <v>20</v>
      </c>
      <c r="J168" s="93">
        <v>0</v>
      </c>
      <c r="K168" s="92" t="s">
        <v>21</v>
      </c>
      <c r="L168" s="94" t="str">
        <f t="shared" si="23"/>
        <v/>
      </c>
    </row>
    <row r="169" spans="2:15">
      <c r="B169" s="81"/>
      <c r="C169" s="27">
        <v>0</v>
      </c>
      <c r="D169" s="82" t="s">
        <v>20</v>
      </c>
      <c r="E169" s="29">
        <v>0</v>
      </c>
      <c r="F169" s="82" t="s">
        <v>21</v>
      </c>
      <c r="G169" s="83" t="str">
        <f t="shared" si="21"/>
        <v/>
      </c>
      <c r="H169" s="27">
        <f t="shared" si="22"/>
        <v>0</v>
      </c>
      <c r="I169" s="82" t="s">
        <v>20</v>
      </c>
      <c r="J169" s="29">
        <v>0</v>
      </c>
      <c r="K169" s="82" t="s">
        <v>21</v>
      </c>
      <c r="L169" s="83" t="str">
        <f t="shared" si="23"/>
        <v/>
      </c>
    </row>
    <row r="170" spans="2:15">
      <c r="B170" s="84"/>
      <c r="C170" s="19">
        <v>0</v>
      </c>
      <c r="D170" s="85" t="s">
        <v>20</v>
      </c>
      <c r="E170" s="21">
        <v>0</v>
      </c>
      <c r="F170" s="85" t="s">
        <v>21</v>
      </c>
      <c r="G170" s="86" t="str">
        <f t="shared" si="21"/>
        <v/>
      </c>
      <c r="H170" s="19">
        <f t="shared" si="22"/>
        <v>0</v>
      </c>
      <c r="I170" s="85" t="s">
        <v>20</v>
      </c>
      <c r="J170" s="21">
        <v>0</v>
      </c>
      <c r="K170" s="85" t="s">
        <v>21</v>
      </c>
      <c r="L170" s="86" t="str">
        <f t="shared" si="23"/>
        <v/>
      </c>
    </row>
    <row r="171" spans="2:15">
      <c r="B171" s="84"/>
      <c r="C171" s="19">
        <v>0</v>
      </c>
      <c r="D171" s="85" t="s">
        <v>20</v>
      </c>
      <c r="E171" s="21">
        <v>0</v>
      </c>
      <c r="F171" s="85" t="s">
        <v>21</v>
      </c>
      <c r="G171" s="86" t="str">
        <f t="shared" si="21"/>
        <v/>
      </c>
      <c r="H171" s="19">
        <f t="shared" si="22"/>
        <v>0</v>
      </c>
      <c r="I171" s="85" t="s">
        <v>20</v>
      </c>
      <c r="J171" s="21">
        <v>0</v>
      </c>
      <c r="K171" s="85" t="s">
        <v>21</v>
      </c>
      <c r="L171" s="86" t="str">
        <f t="shared" si="23"/>
        <v/>
      </c>
    </row>
    <row r="172" spans="2:15">
      <c r="B172" s="87"/>
      <c r="C172" s="32">
        <v>0</v>
      </c>
      <c r="D172" s="88" t="s">
        <v>20</v>
      </c>
      <c r="E172" s="34">
        <v>0</v>
      </c>
      <c r="F172" s="88" t="s">
        <v>21</v>
      </c>
      <c r="G172" s="89" t="str">
        <f t="shared" si="21"/>
        <v/>
      </c>
      <c r="H172" s="32">
        <f t="shared" si="22"/>
        <v>0</v>
      </c>
      <c r="I172" s="88" t="s">
        <v>20</v>
      </c>
      <c r="J172" s="34">
        <v>0</v>
      </c>
      <c r="K172" s="95" t="s">
        <v>21</v>
      </c>
      <c r="L172" s="96" t="str">
        <f t="shared" si="23"/>
        <v/>
      </c>
    </row>
    <row r="173" spans="2:15">
      <c r="B173" s="499" t="s">
        <v>106</v>
      </c>
      <c r="C173" s="500"/>
      <c r="D173" s="500"/>
      <c r="E173" s="500"/>
      <c r="F173" s="500"/>
      <c r="G173" s="97">
        <f>SUM(G163:G172)</f>
        <v>0</v>
      </c>
      <c r="H173" s="501" t="s">
        <v>107</v>
      </c>
      <c r="I173" s="502"/>
      <c r="J173" s="502"/>
      <c r="K173" s="503"/>
      <c r="L173" s="97">
        <f>SUM(L163:L172)</f>
        <v>0</v>
      </c>
    </row>
    <row r="176" spans="2:15" ht="48" customHeight="1">
      <c r="B176" s="98"/>
      <c r="C176" s="669" t="s">
        <v>188</v>
      </c>
      <c r="D176" s="669"/>
      <c r="E176" s="669"/>
      <c r="F176" s="669"/>
      <c r="G176" s="669"/>
      <c r="H176" s="669"/>
      <c r="I176" s="669"/>
      <c r="J176" s="669"/>
      <c r="K176" s="669"/>
      <c r="L176" s="669"/>
      <c r="M176" s="669"/>
      <c r="N176" s="268"/>
      <c r="O176" s="268"/>
    </row>
    <row r="177" spans="2:15">
      <c r="B177" s="99"/>
      <c r="C177" s="100"/>
      <c r="D177" s="101"/>
      <c r="E177" s="101"/>
      <c r="F177" s="101"/>
      <c r="G177" s="101"/>
      <c r="H177" s="100"/>
      <c r="I177" s="101"/>
      <c r="J177" s="101"/>
      <c r="K177" s="101"/>
      <c r="L177" s="101"/>
      <c r="M177" s="101"/>
      <c r="N177" s="254"/>
      <c r="O177" s="254"/>
    </row>
    <row r="178" spans="2:15">
      <c r="B178" s="102" t="s">
        <v>127</v>
      </c>
      <c r="C178" s="504">
        <v>20.399999999999999</v>
      </c>
      <c r="D178" s="505"/>
      <c r="E178" s="506"/>
      <c r="F178" s="250"/>
      <c r="G178" s="269"/>
      <c r="H178" s="103"/>
      <c r="I178" s="251"/>
      <c r="J178" s="251"/>
      <c r="K178" s="251"/>
      <c r="L178" s="251"/>
      <c r="M178" s="252"/>
      <c r="N178" s="254"/>
      <c r="O178" s="254"/>
    </row>
    <row r="179" spans="2:15">
      <c r="B179" s="102" t="s">
        <v>128</v>
      </c>
      <c r="C179" s="504">
        <v>16</v>
      </c>
      <c r="D179" s="505"/>
      <c r="E179" s="506"/>
      <c r="F179" s="253"/>
      <c r="G179" s="254"/>
      <c r="H179" s="104"/>
      <c r="I179" s="254"/>
      <c r="J179" s="254"/>
      <c r="K179" s="254"/>
      <c r="L179" s="254"/>
      <c r="M179" s="255"/>
      <c r="N179" s="254"/>
      <c r="O179" s="254"/>
    </row>
    <row r="180" spans="2:15">
      <c r="B180" s="102" t="s">
        <v>129</v>
      </c>
      <c r="C180" s="507">
        <v>0.1</v>
      </c>
      <c r="D180" s="507"/>
      <c r="E180" s="507"/>
      <c r="F180" s="256"/>
      <c r="G180" s="257"/>
      <c r="H180" s="105"/>
      <c r="I180" s="257"/>
      <c r="J180" s="257"/>
      <c r="K180" s="257"/>
      <c r="L180" s="257"/>
      <c r="M180" s="258"/>
      <c r="N180" s="254"/>
      <c r="O180" s="254"/>
    </row>
    <row r="181" spans="2:15" ht="13.5" customHeight="1">
      <c r="B181" s="106"/>
      <c r="C181" s="100"/>
      <c r="D181" s="101"/>
      <c r="E181" s="101"/>
      <c r="F181" s="101"/>
      <c r="G181" s="101"/>
      <c r="H181" s="100"/>
      <c r="I181" s="101"/>
      <c r="J181" s="101"/>
      <c r="K181" s="101"/>
      <c r="L181" s="101"/>
      <c r="M181" s="101"/>
      <c r="N181" s="254"/>
      <c r="O181" s="254"/>
    </row>
    <row r="182" spans="2:15" ht="24.95" customHeight="1">
      <c r="B182" s="259"/>
      <c r="C182" s="637" t="s">
        <v>12</v>
      </c>
      <c r="D182" s="661"/>
      <c r="E182" s="270" t="s">
        <v>130</v>
      </c>
      <c r="F182" s="637" t="s">
        <v>131</v>
      </c>
      <c r="G182" s="638"/>
      <c r="H182" s="662" t="s">
        <v>132</v>
      </c>
      <c r="I182" s="662"/>
      <c r="J182" s="270" t="s">
        <v>133</v>
      </c>
      <c r="K182" s="663" t="s">
        <v>134</v>
      </c>
      <c r="L182" s="663"/>
      <c r="M182" s="271" t="s">
        <v>135</v>
      </c>
    </row>
    <row r="183" spans="2:15" ht="24.95" customHeight="1" thickBot="1">
      <c r="B183" s="261" t="s">
        <v>136</v>
      </c>
      <c r="C183" s="664" t="s">
        <v>137</v>
      </c>
      <c r="D183" s="665"/>
      <c r="E183" s="272" t="s">
        <v>138</v>
      </c>
      <c r="F183" s="664" t="s">
        <v>139</v>
      </c>
      <c r="G183" s="666"/>
      <c r="H183" s="667" t="s">
        <v>189</v>
      </c>
      <c r="I183" s="667"/>
      <c r="J183" s="272" t="s">
        <v>141</v>
      </c>
      <c r="K183" s="668" t="s">
        <v>142</v>
      </c>
      <c r="L183" s="668"/>
      <c r="M183" s="273" t="s">
        <v>143</v>
      </c>
    </row>
    <row r="184" spans="2:15" ht="13.5" thickTop="1">
      <c r="B184" s="263" t="str">
        <f>B119</f>
        <v>NAC 1</v>
      </c>
      <c r="C184" s="630">
        <f>IF(G131&gt;L131,G131,L131)</f>
        <v>0</v>
      </c>
      <c r="D184" s="660"/>
      <c r="E184" s="274" t="s">
        <v>144</v>
      </c>
      <c r="F184" s="632">
        <f>VLOOKUP(E184,$B$192:$E$201,3)</f>
        <v>1.93</v>
      </c>
      <c r="G184" s="633"/>
      <c r="H184" s="634">
        <v>0</v>
      </c>
      <c r="I184" s="634"/>
      <c r="J184" s="265">
        <f>((H184*2)/1000)*F184</f>
        <v>0</v>
      </c>
      <c r="K184" s="659">
        <f>($C$178-(C184*J184))</f>
        <v>20.399999999999999</v>
      </c>
      <c r="L184" s="659"/>
      <c r="M184" s="244">
        <f>($C$178-K184)/$C$178</f>
        <v>0</v>
      </c>
    </row>
    <row r="185" spans="2:15">
      <c r="B185" s="259" t="str">
        <f>B133</f>
        <v>NAC 2</v>
      </c>
      <c r="C185" s="623">
        <f>IF(G145&gt;L145,G145,L145)</f>
        <v>0</v>
      </c>
      <c r="D185" s="658"/>
      <c r="E185" s="275" t="s">
        <v>144</v>
      </c>
      <c r="F185" s="625">
        <f>VLOOKUP(E185,$B$192:$E$201,3)</f>
        <v>1.93</v>
      </c>
      <c r="G185" s="626"/>
      <c r="H185" s="627">
        <v>0</v>
      </c>
      <c r="I185" s="627"/>
      <c r="J185" s="265">
        <f>((H185*2)/1000)*F185</f>
        <v>0</v>
      </c>
      <c r="K185" s="659">
        <f>($C$178-(C185*J185))</f>
        <v>20.399999999999999</v>
      </c>
      <c r="L185" s="659"/>
      <c r="M185" s="244">
        <f>($C$178-K185)/$C$178</f>
        <v>0</v>
      </c>
    </row>
    <row r="186" spans="2:15">
      <c r="B186" s="259" t="str">
        <f>B147</f>
        <v>NAC 3</v>
      </c>
      <c r="C186" s="623">
        <f>IF(G159&gt;L159,G159,L159)</f>
        <v>0</v>
      </c>
      <c r="D186" s="658"/>
      <c r="E186" s="275" t="s">
        <v>144</v>
      </c>
      <c r="F186" s="625">
        <f>VLOOKUP(E186,$B$192:$E$201,3)</f>
        <v>1.93</v>
      </c>
      <c r="G186" s="626"/>
      <c r="H186" s="627">
        <v>0</v>
      </c>
      <c r="I186" s="627"/>
      <c r="J186" s="265">
        <f>((H186*2)/1000)*F186</f>
        <v>0</v>
      </c>
      <c r="K186" s="659">
        <f>($C$178-(C186*J186))</f>
        <v>20.399999999999999</v>
      </c>
      <c r="L186" s="659"/>
      <c r="M186" s="244">
        <f>($C$178-K186)/$C$178</f>
        <v>0</v>
      </c>
    </row>
    <row r="187" spans="2:15">
      <c r="B187" s="259" t="str">
        <f>B161</f>
        <v>NAC 4</v>
      </c>
      <c r="C187" s="623">
        <f>IF(G173&gt;L173,G173,L173)</f>
        <v>0</v>
      </c>
      <c r="D187" s="658"/>
      <c r="E187" s="275" t="s">
        <v>144</v>
      </c>
      <c r="F187" s="625">
        <f>VLOOKUP(E187,$B$192:$E$201,3)</f>
        <v>1.93</v>
      </c>
      <c r="G187" s="626"/>
      <c r="H187" s="627">
        <v>0</v>
      </c>
      <c r="I187" s="627"/>
      <c r="J187" s="265">
        <f>((H187*2)/1000)*F187</f>
        <v>0</v>
      </c>
      <c r="K187" s="659">
        <f>($C$178-(C187*J187))</f>
        <v>20.399999999999999</v>
      </c>
      <c r="L187" s="659"/>
      <c r="M187" s="244">
        <f>($C$178-K187)/$C$178</f>
        <v>0</v>
      </c>
    </row>
    <row r="189" spans="2:15">
      <c r="B189" s="486" t="s">
        <v>145</v>
      </c>
      <c r="C189" s="486"/>
      <c r="D189" s="486"/>
      <c r="E189" s="486"/>
      <c r="F189" s="107"/>
      <c r="G189" s="107"/>
    </row>
    <row r="190" spans="2:15">
      <c r="B190" s="487" t="s">
        <v>130</v>
      </c>
      <c r="C190" s="485"/>
      <c r="D190" s="487" t="s">
        <v>146</v>
      </c>
      <c r="E190" s="485"/>
    </row>
    <row r="191" spans="2:15">
      <c r="B191" s="487" t="s">
        <v>138</v>
      </c>
      <c r="C191" s="485"/>
      <c r="D191" s="487" t="s">
        <v>139</v>
      </c>
      <c r="E191" s="485"/>
    </row>
    <row r="192" spans="2:15">
      <c r="B192" s="483" t="s">
        <v>147</v>
      </c>
      <c r="C192" s="484"/>
      <c r="D192" s="485">
        <v>1.21</v>
      </c>
      <c r="E192" s="485"/>
    </row>
    <row r="193" spans="2:5">
      <c r="B193" s="483" t="s">
        <v>148</v>
      </c>
      <c r="C193" s="484"/>
      <c r="D193" s="485">
        <v>1.24</v>
      </c>
      <c r="E193" s="485"/>
    </row>
    <row r="194" spans="2:5">
      <c r="B194" s="483" t="s">
        <v>144</v>
      </c>
      <c r="C194" s="484"/>
      <c r="D194" s="485">
        <v>1.93</v>
      </c>
      <c r="E194" s="485"/>
    </row>
    <row r="195" spans="2:5">
      <c r="B195" s="483" t="s">
        <v>149</v>
      </c>
      <c r="C195" s="484"/>
      <c r="D195" s="485">
        <v>1.98</v>
      </c>
      <c r="E195" s="485"/>
    </row>
    <row r="196" spans="2:5">
      <c r="B196" s="483" t="s">
        <v>150</v>
      </c>
      <c r="C196" s="484"/>
      <c r="D196" s="485">
        <v>3.07</v>
      </c>
      <c r="E196" s="485"/>
    </row>
    <row r="197" spans="2:5">
      <c r="B197" s="483" t="s">
        <v>151</v>
      </c>
      <c r="C197" s="484"/>
      <c r="D197" s="485">
        <v>3.14</v>
      </c>
      <c r="E197" s="485"/>
    </row>
    <row r="198" spans="2:5">
      <c r="B198" s="483" t="s">
        <v>152</v>
      </c>
      <c r="C198" s="484"/>
      <c r="D198" s="485">
        <v>4.8899999999999997</v>
      </c>
      <c r="E198" s="485"/>
    </row>
    <row r="199" spans="2:5">
      <c r="B199" s="483" t="s">
        <v>153</v>
      </c>
      <c r="C199" s="484"/>
      <c r="D199" s="485">
        <v>4.99</v>
      </c>
      <c r="E199" s="485"/>
    </row>
    <row r="200" spans="2:5">
      <c r="B200" s="483" t="s">
        <v>154</v>
      </c>
      <c r="C200" s="484"/>
      <c r="D200" s="485">
        <v>7.77</v>
      </c>
      <c r="E200" s="485"/>
    </row>
    <row r="201" spans="2:5">
      <c r="B201" s="483" t="s">
        <v>155</v>
      </c>
      <c r="C201" s="484"/>
      <c r="D201" s="485">
        <v>7.95</v>
      </c>
      <c r="E201" s="485"/>
    </row>
    <row r="203" spans="2:5">
      <c r="B203" s="482" t="s">
        <v>156</v>
      </c>
      <c r="C203" s="482"/>
      <c r="D203" s="482"/>
      <c r="E203" s="482"/>
    </row>
    <row r="204" spans="2:5">
      <c r="B204" s="482"/>
      <c r="C204" s="482"/>
      <c r="D204" s="482"/>
      <c r="E204" s="482"/>
    </row>
    <row r="205" spans="2:5">
      <c r="B205" s="482"/>
      <c r="C205" s="482"/>
      <c r="D205" s="482"/>
      <c r="E205" s="482"/>
    </row>
    <row r="206" spans="2:5">
      <c r="B206" s="482"/>
      <c r="C206" s="482"/>
      <c r="D206" s="482"/>
      <c r="E206" s="482"/>
    </row>
  </sheetData>
  <mergeCells count="125">
    <mergeCell ref="B2:B4"/>
    <mergeCell ref="C2:L2"/>
    <mergeCell ref="C3:L4"/>
    <mergeCell ref="C5:G5"/>
    <mergeCell ref="H5:L5"/>
    <mergeCell ref="D6:F6"/>
    <mergeCell ref="I6:K6"/>
    <mergeCell ref="B79:L79"/>
    <mergeCell ref="B84:F84"/>
    <mergeCell ref="H84:K84"/>
    <mergeCell ref="B87:B89"/>
    <mergeCell ref="C87:L87"/>
    <mergeCell ref="C88:L88"/>
    <mergeCell ref="B7:L7"/>
    <mergeCell ref="B9:L9"/>
    <mergeCell ref="B32:L32"/>
    <mergeCell ref="B41:L41"/>
    <mergeCell ref="B45:L45"/>
    <mergeCell ref="B54:L54"/>
    <mergeCell ref="B96:G97"/>
    <mergeCell ref="H96:L96"/>
    <mergeCell ref="H97:L97"/>
    <mergeCell ref="B98:D98"/>
    <mergeCell ref="E98:G98"/>
    <mergeCell ref="I98:J98"/>
    <mergeCell ref="B90:L91"/>
    <mergeCell ref="B93:G94"/>
    <mergeCell ref="H93:L93"/>
    <mergeCell ref="H94:L94"/>
    <mergeCell ref="B95:D95"/>
    <mergeCell ref="E95:G95"/>
    <mergeCell ref="I95:J95"/>
    <mergeCell ref="B105:G105"/>
    <mergeCell ref="H105:L105"/>
    <mergeCell ref="B106:L106"/>
    <mergeCell ref="B107:L107"/>
    <mergeCell ref="B109:G109"/>
    <mergeCell ref="H109:L109"/>
    <mergeCell ref="B99:K99"/>
    <mergeCell ref="B100:G100"/>
    <mergeCell ref="H100:J100"/>
    <mergeCell ref="B101:K101"/>
    <mergeCell ref="B103:G103"/>
    <mergeCell ref="H103:L103"/>
    <mergeCell ref="C118:L118"/>
    <mergeCell ref="B119:L119"/>
    <mergeCell ref="D120:F120"/>
    <mergeCell ref="I120:K120"/>
    <mergeCell ref="B131:F131"/>
    <mergeCell ref="H131:K131"/>
    <mergeCell ref="B110:L110"/>
    <mergeCell ref="B111:L111"/>
    <mergeCell ref="B112:L112"/>
    <mergeCell ref="B113:L113"/>
    <mergeCell ref="B114:L114"/>
    <mergeCell ref="B115:L115"/>
    <mergeCell ref="D148:F148"/>
    <mergeCell ref="I148:K148"/>
    <mergeCell ref="B159:F159"/>
    <mergeCell ref="H159:K159"/>
    <mergeCell ref="B161:L161"/>
    <mergeCell ref="D162:F162"/>
    <mergeCell ref="I162:K162"/>
    <mergeCell ref="B133:L133"/>
    <mergeCell ref="D134:F134"/>
    <mergeCell ref="I134:K134"/>
    <mergeCell ref="B145:F145"/>
    <mergeCell ref="H145:K145"/>
    <mergeCell ref="B147:L147"/>
    <mergeCell ref="C182:D182"/>
    <mergeCell ref="F182:G182"/>
    <mergeCell ref="H182:I182"/>
    <mergeCell ref="K182:L182"/>
    <mergeCell ref="C183:D183"/>
    <mergeCell ref="F183:G183"/>
    <mergeCell ref="H183:I183"/>
    <mergeCell ref="K183:L183"/>
    <mergeCell ref="B173:F173"/>
    <mergeCell ref="H173:K173"/>
    <mergeCell ref="C176:M176"/>
    <mergeCell ref="C178:E178"/>
    <mergeCell ref="C179:E179"/>
    <mergeCell ref="C180:E180"/>
    <mergeCell ref="C186:D186"/>
    <mergeCell ref="F186:G186"/>
    <mergeCell ref="H186:I186"/>
    <mergeCell ref="K186:L186"/>
    <mergeCell ref="C187:D187"/>
    <mergeCell ref="F187:G187"/>
    <mergeCell ref="H187:I187"/>
    <mergeCell ref="K187:L187"/>
    <mergeCell ref="C184:D184"/>
    <mergeCell ref="F184:G184"/>
    <mergeCell ref="H184:I184"/>
    <mergeCell ref="K184:L184"/>
    <mergeCell ref="C185:D185"/>
    <mergeCell ref="F185:G185"/>
    <mergeCell ref="H185:I185"/>
    <mergeCell ref="K185:L185"/>
    <mergeCell ref="B193:C193"/>
    <mergeCell ref="D193:E193"/>
    <mergeCell ref="B194:C194"/>
    <mergeCell ref="D194:E194"/>
    <mergeCell ref="B195:C195"/>
    <mergeCell ref="D195:E195"/>
    <mergeCell ref="B189:E189"/>
    <mergeCell ref="B190:C190"/>
    <mergeCell ref="D190:E190"/>
    <mergeCell ref="B191:C191"/>
    <mergeCell ref="D191:E191"/>
    <mergeCell ref="B192:C192"/>
    <mergeCell ref="D192:E192"/>
    <mergeCell ref="B203:E206"/>
    <mergeCell ref="B199:C199"/>
    <mergeCell ref="D199:E199"/>
    <mergeCell ref="B200:C200"/>
    <mergeCell ref="D200:E200"/>
    <mergeCell ref="B201:C201"/>
    <mergeCell ref="D201:E201"/>
    <mergeCell ref="B196:C196"/>
    <mergeCell ref="D196:E196"/>
    <mergeCell ref="B197:C197"/>
    <mergeCell ref="D197:E197"/>
    <mergeCell ref="B198:C198"/>
    <mergeCell ref="D198:E198"/>
  </mergeCells>
  <conditionalFormatting sqref="B115:L115">
    <cfRule type="cellIs" dxfId="47" priority="1" stopIfTrue="1" operator="equal">
      <formula>"The output current is within the panel's limitations."</formula>
    </cfRule>
  </conditionalFormatting>
  <conditionalFormatting sqref="B110:L110">
    <cfRule type="cellIs" dxfId="46" priority="2" stopIfTrue="1" operator="equal">
      <formula>"Circuit#1 current is within the limitations of the circuit."</formula>
    </cfRule>
  </conditionalFormatting>
  <conditionalFormatting sqref="B111:L111">
    <cfRule type="cellIs" dxfId="45" priority="3" stopIfTrue="1" operator="equal">
      <formula>"Circuit#2 current is within the limitations of the circuit."</formula>
    </cfRule>
  </conditionalFormatting>
  <conditionalFormatting sqref="B112:L112">
    <cfRule type="cellIs" dxfId="44" priority="4" stopIfTrue="1" operator="equal">
      <formula>"Circuit#3 current is within the limitations of the circuit."</formula>
    </cfRule>
  </conditionalFormatting>
  <conditionalFormatting sqref="B113:L113">
    <cfRule type="cellIs" dxfId="43" priority="5" stopIfTrue="1" operator="equal">
      <formula>"Circuit#4 current is within the limitations of the circuit."</formula>
    </cfRule>
  </conditionalFormatting>
  <conditionalFormatting sqref="B106:L106">
    <cfRule type="cellIs" dxfId="42" priority="6" stopIfTrue="1" operator="equal">
      <formula>"The batteries can be charged by the 6808 Charger."</formula>
    </cfRule>
  </conditionalFormatting>
  <conditionalFormatting sqref="B107:L107">
    <cfRule type="cellIs" dxfId="41" priority="7" stopIfTrue="1" operator="equal">
      <formula>"The batteries can be housed in the 6808 Cabinet."</formula>
    </cfRule>
  </conditionalFormatting>
  <conditionalFormatting sqref="K184:K187">
    <cfRule type="cellIs" dxfId="40" priority="8" stopIfTrue="1" operator="lessThan">
      <formula>$C$179</formula>
    </cfRule>
  </conditionalFormatting>
  <dataValidations count="4">
    <dataValidation type="list" operator="greaterThan" allowBlank="1" showInputMessage="1" showErrorMessage="1" sqref="H100:J100" xr:uid="{00000000-0002-0000-0300-000000000000}">
      <formula1>"01.фев,01.мар,01.апр,01.май,01.июн"</formula1>
    </dataValidation>
    <dataValidation type="list" allowBlank="1" showInputMessage="1" showErrorMessage="1" sqref="E184:E187" xr:uid="{00000000-0002-0000-0300-000001000000}">
      <formula1>"#10 Solid, #10 Stranded, #12 Solid, #12 Stranded, #14 Solid, #14 Stranded, #16 Solid, #16 Stranded, #18 Solid, #18 Stranded"</formula1>
    </dataValidation>
    <dataValidation type="list" allowBlank="1" showInputMessage="1" showErrorMessage="1" sqref="H97:L97" xr:uid="{00000000-0002-0000-0300-000002000000}">
      <formula1>$AA$3:$AA$14</formula1>
    </dataValidation>
    <dataValidation type="list" allowBlank="1" showInputMessage="1" showErrorMessage="1" sqref="H94:L94" xr:uid="{00000000-0002-0000-0300-000003000000}">
      <formula1>$AD$3:$AD$9</formula1>
    </dataValidation>
  </dataValidations>
  <pageMargins left="0.75" right="0.75" top="0.5" bottom="1" header="0.5" footer="0.5"/>
  <pageSetup scale="83" fitToHeight="0" orientation="portrait" r:id="rId1"/>
  <headerFooter alignWithMargins="0">
    <oddFooter>&amp;CPage &amp;P&amp;R&amp;D&amp;L&amp;"Arial,Regular"&amp;09&amp;K7F7F7FHoneywell Internal</oddFooter>
    <evenFooter>&amp;L&amp;"Arial,Regular"&amp;09&amp;K7F7F7FHoneywell Internal</evenFooter>
    <firstFooter>&amp;L&amp;"Arial,Regular"&amp;09&amp;K7F7F7FHoneywell Internal</firstFooter>
  </headerFooter>
  <rowBreaks count="4" manualBreakCount="4">
    <brk id="53" min="1" max="12" man="1"/>
    <brk id="85" min="1" max="12" man="1"/>
    <brk id="116" min="1" max="12" man="1"/>
    <brk id="174" min="1" max="12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227"/>
  <sheetViews>
    <sheetView showGridLines="0" zoomScaleNormal="100" workbookViewId="0" xr3:uid="{F9CF3CF3-643B-5BE6-8B46-32C596A47465}">
      <selection activeCell="G43" sqref="G43"/>
    </sheetView>
  </sheetViews>
  <sheetFormatPr defaultRowHeight="12.75"/>
  <cols>
    <col min="1" max="1" width="2.7109375" customWidth="1"/>
    <col min="2" max="2" width="23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16.28515625" customWidth="1"/>
    <col min="14" max="14" width="14.140625" customWidth="1"/>
    <col min="15" max="15" width="11.85546875" customWidth="1"/>
    <col min="27" max="27" width="10.140625" customWidth="1"/>
  </cols>
  <sheetData>
    <row r="1" spans="1:31" ht="10.5" customHeight="1">
      <c r="A1" s="1"/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190</v>
      </c>
      <c r="D2" s="613"/>
      <c r="E2" s="613"/>
      <c r="F2" s="613"/>
      <c r="G2" s="613"/>
      <c r="H2" s="613"/>
      <c r="I2" s="613"/>
      <c r="J2" s="613"/>
      <c r="K2" s="613"/>
      <c r="L2" s="614"/>
      <c r="N2" s="286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N3" s="286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N4" s="286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N5" s="303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N6" s="303"/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4"/>
      <c r="B7" s="655" t="s">
        <v>16</v>
      </c>
      <c r="C7" s="656"/>
      <c r="D7" s="656"/>
      <c r="E7" s="656"/>
      <c r="F7" s="656"/>
      <c r="G7" s="656"/>
      <c r="H7" s="656"/>
      <c r="I7" s="656"/>
      <c r="J7" s="656"/>
      <c r="K7" s="656"/>
      <c r="L7" s="657"/>
      <c r="N7" s="303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4"/>
      <c r="B8" s="246" t="s">
        <v>191</v>
      </c>
      <c r="C8" s="247">
        <v>1</v>
      </c>
      <c r="D8" s="85" t="s">
        <v>20</v>
      </c>
      <c r="E8" s="248">
        <v>0.19</v>
      </c>
      <c r="F8" s="85" t="s">
        <v>21</v>
      </c>
      <c r="G8" s="86">
        <f>IF(C8&gt;0,PRODUCT(C8,E8),"")</f>
        <v>0.19</v>
      </c>
      <c r="H8" s="247">
        <f>C8</f>
        <v>1</v>
      </c>
      <c r="I8" s="85" t="s">
        <v>20</v>
      </c>
      <c r="J8" s="248">
        <v>0.25</v>
      </c>
      <c r="K8" s="85" t="s">
        <v>21</v>
      </c>
      <c r="L8" s="86">
        <f>IF(H8&gt;0,PRODUCT(H8,J8),"")</f>
        <v>0.25</v>
      </c>
      <c r="N8" s="303"/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4"/>
      <c r="B9" s="655" t="s">
        <v>24</v>
      </c>
      <c r="C9" s="656"/>
      <c r="D9" s="656"/>
      <c r="E9" s="656"/>
      <c r="F9" s="656"/>
      <c r="G9" s="656"/>
      <c r="H9" s="656"/>
      <c r="I9" s="656"/>
      <c r="J9" s="656"/>
      <c r="K9" s="656"/>
      <c r="L9" s="657"/>
      <c r="N9" s="303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7"/>
      <c r="B10" s="18" t="s">
        <v>157</v>
      </c>
      <c r="C10" s="19">
        <v>0</v>
      </c>
      <c r="D10" s="20" t="s">
        <v>20</v>
      </c>
      <c r="E10" s="21">
        <v>5.5000000000000003E-4</v>
      </c>
      <c r="F10" s="20" t="s">
        <v>21</v>
      </c>
      <c r="G10" s="22" t="str">
        <f t="shared" ref="G10:G21" si="0">IF(C10&gt;0,PRODUCT(C10,E10),"")</f>
        <v/>
      </c>
      <c r="H10" s="19">
        <f t="shared" ref="H10:H21" si="1">C10</f>
        <v>0</v>
      </c>
      <c r="I10" s="20" t="s">
        <v>20</v>
      </c>
      <c r="J10" s="21">
        <v>5.5000000000000003E-4</v>
      </c>
      <c r="K10" s="20" t="s">
        <v>21</v>
      </c>
      <c r="L10" s="22" t="str">
        <f t="shared" ref="L10:L21" si="2">IF(H10&gt;0,PRODUCT(H10,J10),"")</f>
        <v/>
      </c>
      <c r="N10" s="303"/>
      <c r="AA10" t="s">
        <v>28</v>
      </c>
      <c r="AB10">
        <v>1</v>
      </c>
    </row>
    <row r="11" spans="1:31" s="6" customFormat="1" ht="12" customHeight="1">
      <c r="A11" s="17"/>
      <c r="B11" s="18" t="s">
        <v>158</v>
      </c>
      <c r="C11" s="19">
        <v>0</v>
      </c>
      <c r="D11" s="20" t="s">
        <v>20</v>
      </c>
      <c r="E11" s="21">
        <v>5.5000000000000003E-4</v>
      </c>
      <c r="F11" s="20" t="s">
        <v>21</v>
      </c>
      <c r="G11" s="22" t="str">
        <f t="shared" si="0"/>
        <v/>
      </c>
      <c r="H11" s="19">
        <f t="shared" si="1"/>
        <v>0</v>
      </c>
      <c r="I11" s="20" t="s">
        <v>20</v>
      </c>
      <c r="J11" s="21">
        <v>5.5000000000000003E-4</v>
      </c>
      <c r="K11" s="20" t="s">
        <v>21</v>
      </c>
      <c r="L11" s="22" t="str">
        <f t="shared" si="2"/>
        <v/>
      </c>
      <c r="N11" s="303"/>
      <c r="AA11" s="6" t="s">
        <v>30</v>
      </c>
      <c r="AB11" s="6">
        <v>1.5</v>
      </c>
    </row>
    <row r="12" spans="1:31" s="6" customFormat="1" ht="12" customHeight="1">
      <c r="A12" s="17"/>
      <c r="B12" s="18" t="s">
        <v>159</v>
      </c>
      <c r="C12" s="19">
        <v>0</v>
      </c>
      <c r="D12" s="20" t="s">
        <v>20</v>
      </c>
      <c r="E12" s="21">
        <v>5.5000000000000003E-4</v>
      </c>
      <c r="F12" s="20" t="s">
        <v>21</v>
      </c>
      <c r="G12" s="22" t="str">
        <f t="shared" si="0"/>
        <v/>
      </c>
      <c r="H12" s="19">
        <f t="shared" si="1"/>
        <v>0</v>
      </c>
      <c r="I12" s="20" t="s">
        <v>20</v>
      </c>
      <c r="J12" s="21">
        <v>5.5000000000000003E-4</v>
      </c>
      <c r="K12" s="20" t="s">
        <v>21</v>
      </c>
      <c r="L12" s="22" t="str">
        <f t="shared" si="2"/>
        <v/>
      </c>
      <c r="N12" s="303"/>
      <c r="AA12" s="6" t="s">
        <v>32</v>
      </c>
      <c r="AB12" s="6">
        <v>2</v>
      </c>
    </row>
    <row r="13" spans="1:31" s="6" customFormat="1" ht="12" customHeight="1">
      <c r="A13" s="17"/>
      <c r="B13" s="18" t="s">
        <v>160</v>
      </c>
      <c r="C13" s="19">
        <v>0</v>
      </c>
      <c r="D13" s="20" t="s">
        <v>20</v>
      </c>
      <c r="E13" s="21">
        <v>5.5000000000000003E-4</v>
      </c>
      <c r="F13" s="20" t="s">
        <v>21</v>
      </c>
      <c r="G13" s="22" t="str">
        <f t="shared" si="0"/>
        <v/>
      </c>
      <c r="H13" s="19">
        <f t="shared" si="1"/>
        <v>0</v>
      </c>
      <c r="I13" s="20" t="s">
        <v>20</v>
      </c>
      <c r="J13" s="21">
        <v>5.5000000000000003E-4</v>
      </c>
      <c r="K13" s="20" t="s">
        <v>21</v>
      </c>
      <c r="L13" s="22" t="str">
        <f t="shared" si="2"/>
        <v/>
      </c>
      <c r="N13" s="303"/>
      <c r="AA13" s="6" t="s">
        <v>34</v>
      </c>
      <c r="AB13" s="6">
        <v>3</v>
      </c>
    </row>
    <row r="14" spans="1:31" s="6" customFormat="1" ht="12" customHeight="1">
      <c r="A14" s="17"/>
      <c r="B14" s="18" t="s">
        <v>161</v>
      </c>
      <c r="C14" s="19">
        <v>0</v>
      </c>
      <c r="D14" s="20" t="s">
        <v>20</v>
      </c>
      <c r="E14" s="21">
        <v>5.5000000000000003E-4</v>
      </c>
      <c r="F14" s="20" t="s">
        <v>21</v>
      </c>
      <c r="G14" s="22" t="str">
        <f t="shared" si="0"/>
        <v/>
      </c>
      <c r="H14" s="19">
        <f t="shared" si="1"/>
        <v>0</v>
      </c>
      <c r="I14" s="20" t="s">
        <v>20</v>
      </c>
      <c r="J14" s="21">
        <v>5.5000000000000003E-4</v>
      </c>
      <c r="K14" s="20" t="s">
        <v>21</v>
      </c>
      <c r="L14" s="22" t="str">
        <f t="shared" si="2"/>
        <v/>
      </c>
      <c r="N14" s="303"/>
      <c r="AA14" s="6" t="s">
        <v>162</v>
      </c>
      <c r="AB14" s="6">
        <v>4</v>
      </c>
    </row>
    <row r="15" spans="1:31" s="6" customFormat="1" ht="12" customHeight="1">
      <c r="A15" s="17"/>
      <c r="B15" s="18" t="s">
        <v>163</v>
      </c>
      <c r="C15" s="19">
        <v>0</v>
      </c>
      <c r="D15" s="20" t="s">
        <v>20</v>
      </c>
      <c r="E15" s="21">
        <v>5.5000000000000003E-4</v>
      </c>
      <c r="F15" s="20" t="s">
        <v>21</v>
      </c>
      <c r="G15" s="22" t="str">
        <f t="shared" si="0"/>
        <v/>
      </c>
      <c r="H15" s="19">
        <f t="shared" si="1"/>
        <v>0</v>
      </c>
      <c r="I15" s="20" t="s">
        <v>20</v>
      </c>
      <c r="J15" s="21">
        <v>5.5000000000000003E-4</v>
      </c>
      <c r="K15" s="20" t="s">
        <v>21</v>
      </c>
      <c r="L15" s="22" t="str">
        <f t="shared" si="2"/>
        <v/>
      </c>
      <c r="N15" s="303"/>
    </row>
    <row r="16" spans="1:31" s="6" customFormat="1" ht="12" customHeight="1">
      <c r="A16" s="17"/>
      <c r="B16" s="18" t="s">
        <v>164</v>
      </c>
      <c r="C16" s="19">
        <v>0</v>
      </c>
      <c r="D16" s="20" t="s">
        <v>20</v>
      </c>
      <c r="E16" s="21">
        <v>5.5000000000000003E-4</v>
      </c>
      <c r="F16" s="20" t="s">
        <v>21</v>
      </c>
      <c r="G16" s="22" t="str">
        <f t="shared" si="0"/>
        <v/>
      </c>
      <c r="H16" s="19">
        <f t="shared" si="1"/>
        <v>0</v>
      </c>
      <c r="I16" s="20" t="s">
        <v>20</v>
      </c>
      <c r="J16" s="21">
        <v>5.5000000000000003E-4</v>
      </c>
      <c r="K16" s="20" t="s">
        <v>21</v>
      </c>
      <c r="L16" s="22" t="str">
        <f t="shared" si="2"/>
        <v/>
      </c>
      <c r="N16" s="303"/>
    </row>
    <row r="17" spans="1:14" s="6" customFormat="1" ht="12" customHeight="1">
      <c r="A17" s="17"/>
      <c r="B17" s="18" t="s">
        <v>165</v>
      </c>
      <c r="C17" s="19">
        <v>0</v>
      </c>
      <c r="D17" s="20" t="s">
        <v>20</v>
      </c>
      <c r="E17" s="21">
        <v>0</v>
      </c>
      <c r="F17" s="20" t="s">
        <v>21</v>
      </c>
      <c r="G17" s="22" t="str">
        <f t="shared" si="0"/>
        <v/>
      </c>
      <c r="H17" s="19">
        <f t="shared" si="1"/>
        <v>0</v>
      </c>
      <c r="I17" s="20" t="s">
        <v>20</v>
      </c>
      <c r="J17" s="21">
        <v>0</v>
      </c>
      <c r="K17" s="20" t="s">
        <v>21</v>
      </c>
      <c r="L17" s="22" t="str">
        <f t="shared" si="2"/>
        <v/>
      </c>
      <c r="N17" s="303"/>
    </row>
    <row r="18" spans="1:14" s="6" customFormat="1" ht="12" customHeight="1">
      <c r="A18" s="17"/>
      <c r="B18" s="18" t="s">
        <v>166</v>
      </c>
      <c r="C18" s="19">
        <v>0</v>
      </c>
      <c r="D18" s="20" t="s">
        <v>20</v>
      </c>
      <c r="E18" s="21">
        <v>5.5000000000000003E-4</v>
      </c>
      <c r="F18" s="20" t="s">
        <v>21</v>
      </c>
      <c r="G18" s="22" t="str">
        <f t="shared" si="0"/>
        <v/>
      </c>
      <c r="H18" s="19">
        <f t="shared" si="1"/>
        <v>0</v>
      </c>
      <c r="I18" s="20" t="s">
        <v>20</v>
      </c>
      <c r="J18" s="21">
        <v>5.5000000000000003E-4</v>
      </c>
      <c r="K18" s="20" t="s">
        <v>21</v>
      </c>
      <c r="L18" s="22" t="str">
        <f t="shared" si="2"/>
        <v/>
      </c>
      <c r="N18" s="303"/>
    </row>
    <row r="19" spans="1:14" s="6" customFormat="1" ht="12" customHeight="1">
      <c r="A19" s="17"/>
      <c r="B19" s="18" t="s">
        <v>167</v>
      </c>
      <c r="C19" s="19">
        <v>0</v>
      </c>
      <c r="D19" s="20" t="s">
        <v>20</v>
      </c>
      <c r="E19" s="21">
        <v>5.5000000000000003E-4</v>
      </c>
      <c r="F19" s="20" t="s">
        <v>21</v>
      </c>
      <c r="G19" s="22" t="str">
        <f t="shared" si="0"/>
        <v/>
      </c>
      <c r="H19" s="19">
        <f t="shared" si="1"/>
        <v>0</v>
      </c>
      <c r="I19" s="20" t="s">
        <v>20</v>
      </c>
      <c r="J19" s="21">
        <v>5.5000000000000003E-4</v>
      </c>
      <c r="K19" s="20" t="s">
        <v>21</v>
      </c>
      <c r="L19" s="22" t="str">
        <f t="shared" si="2"/>
        <v/>
      </c>
      <c r="N19" s="303"/>
    </row>
    <row r="20" spans="1:14" s="6" customFormat="1" ht="12" customHeight="1">
      <c r="A20" s="17"/>
      <c r="B20" s="18" t="s">
        <v>168</v>
      </c>
      <c r="C20" s="19">
        <v>0</v>
      </c>
      <c r="D20" s="20" t="s">
        <v>20</v>
      </c>
      <c r="E20" s="21">
        <v>5.5000000000000003E-4</v>
      </c>
      <c r="F20" s="20" t="s">
        <v>21</v>
      </c>
      <c r="G20" s="22" t="str">
        <f t="shared" si="0"/>
        <v/>
      </c>
      <c r="H20" s="19">
        <f t="shared" si="1"/>
        <v>0</v>
      </c>
      <c r="I20" s="20" t="s">
        <v>20</v>
      </c>
      <c r="J20" s="21">
        <v>5.5000000000000003E-4</v>
      </c>
      <c r="K20" s="20" t="s">
        <v>21</v>
      </c>
      <c r="L20" s="22" t="str">
        <f t="shared" si="2"/>
        <v/>
      </c>
      <c r="N20" s="303"/>
    </row>
    <row r="21" spans="1:14" s="6" customFormat="1" ht="12" customHeight="1">
      <c r="A21" s="17"/>
      <c r="B21" s="18" t="s">
        <v>169</v>
      </c>
      <c r="C21" s="19">
        <v>0</v>
      </c>
      <c r="D21" s="20" t="s">
        <v>20</v>
      </c>
      <c r="E21" s="21">
        <v>5.0000000000000001E-4</v>
      </c>
      <c r="F21" s="20" t="s">
        <v>21</v>
      </c>
      <c r="G21" s="22" t="str">
        <f t="shared" si="0"/>
        <v/>
      </c>
      <c r="H21" s="19">
        <f t="shared" si="1"/>
        <v>0</v>
      </c>
      <c r="I21" s="20" t="s">
        <v>20</v>
      </c>
      <c r="J21" s="21">
        <v>5.5000000000000003E-4</v>
      </c>
      <c r="K21" s="20" t="s">
        <v>21</v>
      </c>
      <c r="L21" s="22" t="str">
        <f t="shared" si="2"/>
        <v/>
      </c>
      <c r="N21" s="303"/>
    </row>
    <row r="22" spans="1:14" s="6" customFormat="1" ht="12" customHeight="1">
      <c r="A22" s="17"/>
      <c r="B22" s="587" t="s">
        <v>53</v>
      </c>
      <c r="C22" s="588"/>
      <c r="D22" s="588"/>
      <c r="E22" s="588"/>
      <c r="F22" s="588"/>
      <c r="G22" s="588"/>
      <c r="H22" s="588"/>
      <c r="I22" s="588"/>
      <c r="J22" s="588"/>
      <c r="K22" s="588"/>
      <c r="L22" s="589"/>
      <c r="N22" s="303"/>
    </row>
    <row r="23" spans="1:14" s="6" customFormat="1" ht="12" customHeight="1">
      <c r="A23" s="17"/>
      <c r="B23" s="18" t="s">
        <v>170</v>
      </c>
      <c r="C23" s="19">
        <v>0</v>
      </c>
      <c r="D23" s="20" t="s">
        <v>20</v>
      </c>
      <c r="E23" s="21">
        <v>0</v>
      </c>
      <c r="F23" s="20" t="s">
        <v>21</v>
      </c>
      <c r="G23" s="22" t="str">
        <f>IF(C23&gt;0,PRODUCT(C23,E23),"")</f>
        <v/>
      </c>
      <c r="H23" s="19">
        <f>C23</f>
        <v>0</v>
      </c>
      <c r="I23" s="20" t="s">
        <v>20</v>
      </c>
      <c r="J23" s="21">
        <v>0</v>
      </c>
      <c r="K23" s="20" t="s">
        <v>21</v>
      </c>
      <c r="L23" s="22" t="str">
        <f>IF(H23&gt;0,PRODUCT(H23,J23),"")</f>
        <v/>
      </c>
      <c r="N23" s="303"/>
    </row>
    <row r="24" spans="1:14" s="6" customFormat="1" ht="12" customHeight="1">
      <c r="A24" s="17"/>
      <c r="B24" s="18" t="s">
        <v>171</v>
      </c>
      <c r="C24" s="19">
        <v>0</v>
      </c>
      <c r="D24" s="20" t="s">
        <v>20</v>
      </c>
      <c r="E24" s="21">
        <v>0</v>
      </c>
      <c r="F24" s="20" t="s">
        <v>21</v>
      </c>
      <c r="G24" s="22" t="str">
        <f>IF(C24&gt;0,PRODUCT(C24,E24),"")</f>
        <v/>
      </c>
      <c r="H24" s="19">
        <f>C24</f>
        <v>0</v>
      </c>
      <c r="I24" s="20" t="s">
        <v>20</v>
      </c>
      <c r="J24" s="21">
        <v>0</v>
      </c>
      <c r="K24" s="20" t="s">
        <v>21</v>
      </c>
      <c r="L24" s="22" t="str">
        <f>IF(H24&gt;0,PRODUCT(H24,J24),"")</f>
        <v/>
      </c>
      <c r="N24" s="303"/>
    </row>
    <row r="25" spans="1:14" s="6" customFormat="1" ht="12" customHeight="1">
      <c r="A25" s="17"/>
      <c r="B25" s="18" t="s">
        <v>172</v>
      </c>
      <c r="C25" s="19">
        <v>0</v>
      </c>
      <c r="D25" s="20" t="s">
        <v>20</v>
      </c>
      <c r="E25" s="21">
        <v>8.2000000000000001E-5</v>
      </c>
      <c r="F25" s="20" t="s">
        <v>21</v>
      </c>
      <c r="G25" s="22" t="str">
        <f>IF(C25&gt;0,PRODUCT(C25,E25),"")</f>
        <v/>
      </c>
      <c r="H25" s="19">
        <f>C25</f>
        <v>0</v>
      </c>
      <c r="I25" s="20" t="s">
        <v>20</v>
      </c>
      <c r="J25" s="21">
        <v>8.2000000000000001E-5</v>
      </c>
      <c r="K25" s="20" t="s">
        <v>21</v>
      </c>
      <c r="L25" s="22" t="str">
        <f>IF(H25&gt;0,PRODUCT(H25,J25),"")</f>
        <v/>
      </c>
      <c r="N25" s="303"/>
    </row>
    <row r="26" spans="1:14" s="6" customFormat="1" ht="12" customHeight="1">
      <c r="A26" s="17"/>
      <c r="B26" s="18" t="s">
        <v>173</v>
      </c>
      <c r="C26" s="19">
        <v>0</v>
      </c>
      <c r="D26" s="20" t="s">
        <v>20</v>
      </c>
      <c r="E26" s="21">
        <v>8.2000000000000001E-5</v>
      </c>
      <c r="F26" s="20" t="s">
        <v>21</v>
      </c>
      <c r="G26" s="22" t="str">
        <f>IF(C26&gt;0,PRODUCT(C26,E26),"")</f>
        <v/>
      </c>
      <c r="H26" s="19">
        <f>C26</f>
        <v>0</v>
      </c>
      <c r="I26" s="20" t="s">
        <v>20</v>
      </c>
      <c r="J26" s="21">
        <v>8.2000000000000001E-5</v>
      </c>
      <c r="K26" s="20" t="s">
        <v>21</v>
      </c>
      <c r="L26" s="22" t="str">
        <f>IF(H26&gt;0,PRODUCT(H26,J26),"")</f>
        <v/>
      </c>
      <c r="N26" s="303"/>
    </row>
    <row r="27" spans="1:14" s="6" customFormat="1" ht="12" customHeight="1">
      <c r="A27" s="17"/>
      <c r="B27" s="587" t="s">
        <v>62</v>
      </c>
      <c r="C27" s="588"/>
      <c r="D27" s="588"/>
      <c r="E27" s="588"/>
      <c r="F27" s="588"/>
      <c r="G27" s="588"/>
      <c r="H27" s="588"/>
      <c r="I27" s="588"/>
      <c r="J27" s="588"/>
      <c r="K27" s="588"/>
      <c r="L27" s="589"/>
      <c r="N27" s="303"/>
    </row>
    <row r="28" spans="1:14" s="6" customFormat="1" ht="12" customHeight="1">
      <c r="A28" s="17"/>
      <c r="B28" s="18" t="s">
        <v>174</v>
      </c>
      <c r="C28" s="19">
        <v>0</v>
      </c>
      <c r="D28" s="20" t="s">
        <v>20</v>
      </c>
      <c r="E28" s="21">
        <v>9.2E-5</v>
      </c>
      <c r="F28" s="20" t="s">
        <v>21</v>
      </c>
      <c r="G28" s="22" t="str">
        <f>IF(C28&gt;0,PRODUCT(C28,E28),"")</f>
        <v/>
      </c>
      <c r="H28" s="19">
        <f>C28</f>
        <v>0</v>
      </c>
      <c r="I28" s="20" t="s">
        <v>20</v>
      </c>
      <c r="J28" s="21">
        <v>9.2E-5</v>
      </c>
      <c r="K28" s="20" t="s">
        <v>21</v>
      </c>
      <c r="L28" s="22" t="str">
        <f>IF(H28&gt;0,PRODUCT(H28,J28),"")</f>
        <v/>
      </c>
      <c r="N28" s="303"/>
    </row>
    <row r="29" spans="1:14" s="6" customFormat="1" ht="12" customHeight="1">
      <c r="A29" s="17"/>
      <c r="B29" s="18" t="s">
        <v>175</v>
      </c>
      <c r="C29" s="19">
        <v>0</v>
      </c>
      <c r="D29" s="20" t="s">
        <v>20</v>
      </c>
      <c r="E29" s="21">
        <v>9.2E-5</v>
      </c>
      <c r="F29" s="20" t="s">
        <v>21</v>
      </c>
      <c r="G29" s="22" t="str">
        <f>IF(C29&gt;0,PRODUCT(C29,E29),"")</f>
        <v/>
      </c>
      <c r="H29" s="19">
        <f>C29</f>
        <v>0</v>
      </c>
      <c r="I29" s="20" t="s">
        <v>20</v>
      </c>
      <c r="J29" s="21">
        <v>9.2E-5</v>
      </c>
      <c r="K29" s="20" t="s">
        <v>21</v>
      </c>
      <c r="L29" s="22" t="str">
        <f>IF(H29&gt;0,PRODUCT(H29,J29),"")</f>
        <v/>
      </c>
      <c r="N29" s="303"/>
    </row>
    <row r="30" spans="1:14" s="6" customFormat="1" ht="12" customHeight="1">
      <c r="A30" s="17"/>
      <c r="B30" s="587" t="s">
        <v>66</v>
      </c>
      <c r="C30" s="588"/>
      <c r="D30" s="588"/>
      <c r="E30" s="588"/>
      <c r="F30" s="588"/>
      <c r="G30" s="588"/>
      <c r="H30" s="588"/>
      <c r="I30" s="588"/>
      <c r="J30" s="588"/>
      <c r="K30" s="588"/>
      <c r="L30" s="589"/>
      <c r="N30" s="303"/>
    </row>
    <row r="31" spans="1:14" s="6" customFormat="1" ht="12" customHeight="1">
      <c r="A31" s="17"/>
      <c r="B31" s="18" t="s">
        <v>176</v>
      </c>
      <c r="C31" s="19">
        <v>0</v>
      </c>
      <c r="D31" s="20" t="s">
        <v>20</v>
      </c>
      <c r="E31" s="21">
        <v>8.0000000000000002E-3</v>
      </c>
      <c r="F31" s="20" t="s">
        <v>21</v>
      </c>
      <c r="G31" s="22" t="str">
        <f>IF(C31&gt;0,PRODUCT(C31,E31),"")</f>
        <v/>
      </c>
      <c r="H31" s="19">
        <f>C31</f>
        <v>0</v>
      </c>
      <c r="I31" s="20" t="s">
        <v>20</v>
      </c>
      <c r="J31" s="21">
        <v>0.06</v>
      </c>
      <c r="K31" s="20" t="s">
        <v>21</v>
      </c>
      <c r="L31" s="22" t="str">
        <f>IF(H31&gt;0,PRODUCT(H31,J31),"")</f>
        <v/>
      </c>
      <c r="N31" s="303"/>
    </row>
    <row r="32" spans="1:14" s="6" customFormat="1" ht="12" customHeight="1">
      <c r="A32" s="17"/>
      <c r="B32" s="18" t="s">
        <v>177</v>
      </c>
      <c r="C32" s="19">
        <v>0</v>
      </c>
      <c r="D32" s="20" t="s">
        <v>20</v>
      </c>
      <c r="E32" s="21">
        <v>0.02</v>
      </c>
      <c r="F32" s="20" t="s">
        <v>21</v>
      </c>
      <c r="G32" s="22" t="str">
        <f>IF(C32&gt;0,PRODUCT(C32,E32),"")</f>
        <v/>
      </c>
      <c r="H32" s="19">
        <f>C32</f>
        <v>0</v>
      </c>
      <c r="I32" s="20" t="s">
        <v>20</v>
      </c>
      <c r="J32" s="21">
        <v>0.106</v>
      </c>
      <c r="K32" s="20" t="s">
        <v>21</v>
      </c>
      <c r="L32" s="22" t="str">
        <f>IF(H32&gt;0,PRODUCT(H32,J32),"")</f>
        <v/>
      </c>
      <c r="N32" s="303"/>
    </row>
    <row r="33" spans="1:14" s="6" customFormat="1" ht="12" customHeight="1">
      <c r="A33" s="17"/>
      <c r="B33" s="18" t="s">
        <v>178</v>
      </c>
      <c r="C33" s="19">
        <v>0</v>
      </c>
      <c r="D33" s="20" t="s">
        <v>20</v>
      </c>
      <c r="E33" s="21">
        <v>0.01</v>
      </c>
      <c r="F33" s="20" t="s">
        <v>21</v>
      </c>
      <c r="G33" s="22" t="str">
        <f>IF(C33&gt;0,PRODUCT(C33,E33),"")</f>
        <v/>
      </c>
      <c r="H33" s="19">
        <f>C33</f>
        <v>0</v>
      </c>
      <c r="I33" s="20" t="s">
        <v>20</v>
      </c>
      <c r="J33" s="21">
        <v>0.22</v>
      </c>
      <c r="K33" s="20" t="s">
        <v>21</v>
      </c>
      <c r="L33" s="22" t="str">
        <f>IF(H33&gt;0,PRODUCT(H33,J33),"")</f>
        <v/>
      </c>
      <c r="N33" s="303"/>
    </row>
    <row r="34" spans="1:14" s="6" customFormat="1" ht="12" customHeight="1">
      <c r="A34" s="17"/>
      <c r="B34" s="18" t="s">
        <v>179</v>
      </c>
      <c r="C34" s="19">
        <v>0</v>
      </c>
      <c r="D34" s="20" t="s">
        <v>20</v>
      </c>
      <c r="E34" s="21">
        <v>1E-3</v>
      </c>
      <c r="F34" s="20" t="s">
        <v>21</v>
      </c>
      <c r="G34" s="22" t="str">
        <f>IF(C34&gt;0,PRODUCT(C34,E34),"")</f>
        <v/>
      </c>
      <c r="H34" s="19">
        <f>C34</f>
        <v>0</v>
      </c>
      <c r="I34" s="20" t="s">
        <v>20</v>
      </c>
      <c r="J34" s="21">
        <v>3.2000000000000001E-2</v>
      </c>
      <c r="K34" s="20" t="s">
        <v>21</v>
      </c>
      <c r="L34" s="22" t="str">
        <f>IF(H34&gt;0,PRODUCT(H34,J34),"")</f>
        <v/>
      </c>
      <c r="N34" s="303"/>
    </row>
    <row r="35" spans="1:14" s="6" customFormat="1" ht="12" customHeight="1">
      <c r="A35" s="17"/>
      <c r="B35" s="587" t="s">
        <v>75</v>
      </c>
      <c r="C35" s="588"/>
      <c r="D35" s="588"/>
      <c r="E35" s="588"/>
      <c r="F35" s="588"/>
      <c r="G35" s="588"/>
      <c r="H35" s="588"/>
      <c r="I35" s="588"/>
      <c r="J35" s="588"/>
      <c r="K35" s="588"/>
      <c r="L35" s="589"/>
      <c r="N35" s="303"/>
    </row>
    <row r="36" spans="1:14" s="6" customFormat="1" ht="12" customHeight="1">
      <c r="A36" s="17"/>
      <c r="B36" s="25" t="s">
        <v>192</v>
      </c>
      <c r="C36" s="19">
        <v>0</v>
      </c>
      <c r="D36" s="20" t="s">
        <v>20</v>
      </c>
      <c r="E36" s="21">
        <v>5.5E-2</v>
      </c>
      <c r="F36" s="20" t="s">
        <v>21</v>
      </c>
      <c r="G36" s="22" t="str">
        <f t="shared" ref="G36:G58" si="3">IF(C36&gt;0,PRODUCT(C36,E36),"")</f>
        <v/>
      </c>
      <c r="H36" s="19">
        <f t="shared" ref="H36:H58" si="4">C36</f>
        <v>0</v>
      </c>
      <c r="I36" s="20" t="s">
        <v>20</v>
      </c>
      <c r="J36" s="21">
        <v>5.5E-2</v>
      </c>
      <c r="K36" s="20" t="s">
        <v>21</v>
      </c>
      <c r="L36" s="22" t="str">
        <f t="shared" ref="L36:L58" si="5">IF(H36&gt;0,PRODUCT(H36,J36),"")</f>
        <v/>
      </c>
      <c r="N36" s="303"/>
    </row>
    <row r="37" spans="1:14" s="6" customFormat="1" ht="12" customHeight="1">
      <c r="A37" s="17"/>
      <c r="B37" s="25">
        <v>5860</v>
      </c>
      <c r="C37" s="19">
        <v>0</v>
      </c>
      <c r="D37" s="20" t="s">
        <v>20</v>
      </c>
      <c r="E37" s="21">
        <v>0.02</v>
      </c>
      <c r="F37" s="20" t="s">
        <v>21</v>
      </c>
      <c r="G37" s="22" t="str">
        <f t="shared" si="3"/>
        <v/>
      </c>
      <c r="H37" s="19">
        <f t="shared" si="4"/>
        <v>0</v>
      </c>
      <c r="I37" s="20" t="s">
        <v>20</v>
      </c>
      <c r="J37" s="21">
        <v>2.5000000000000001E-2</v>
      </c>
      <c r="K37" s="20" t="s">
        <v>21</v>
      </c>
      <c r="L37" s="22" t="str">
        <f t="shared" si="5"/>
        <v/>
      </c>
      <c r="N37" s="303"/>
    </row>
    <row r="38" spans="1:14" s="6" customFormat="1" ht="12" customHeight="1">
      <c r="A38" s="17"/>
      <c r="B38" s="25" t="s">
        <v>193</v>
      </c>
      <c r="C38" s="19">
        <v>0</v>
      </c>
      <c r="D38" s="20" t="s">
        <v>20</v>
      </c>
      <c r="E38" s="21">
        <v>0.02</v>
      </c>
      <c r="F38" s="20" t="s">
        <v>21</v>
      </c>
      <c r="G38" s="22" t="str">
        <f t="shared" si="3"/>
        <v/>
      </c>
      <c r="H38" s="19">
        <f t="shared" si="4"/>
        <v>0</v>
      </c>
      <c r="I38" s="20" t="s">
        <v>20</v>
      </c>
      <c r="J38" s="21">
        <v>2.5000000000000001E-2</v>
      </c>
      <c r="K38" s="20" t="s">
        <v>21</v>
      </c>
      <c r="L38" s="22" t="str">
        <f t="shared" si="5"/>
        <v/>
      </c>
      <c r="N38" s="303"/>
    </row>
    <row r="39" spans="1:14" s="6" customFormat="1" ht="12" customHeight="1">
      <c r="A39" s="17"/>
      <c r="B39" s="25" t="s">
        <v>76</v>
      </c>
      <c r="C39" s="19">
        <v>0</v>
      </c>
      <c r="D39" s="20" t="s">
        <v>20</v>
      </c>
      <c r="E39" s="21">
        <v>4.4999999999999998E-2</v>
      </c>
      <c r="F39" s="20" t="s">
        <v>21</v>
      </c>
      <c r="G39" s="22" t="str">
        <f t="shared" si="3"/>
        <v/>
      </c>
      <c r="H39" s="19">
        <f t="shared" si="4"/>
        <v>0</v>
      </c>
      <c r="I39" s="20" t="s">
        <v>20</v>
      </c>
      <c r="J39" s="21">
        <v>4.4999999999999998E-2</v>
      </c>
      <c r="K39" s="20" t="s">
        <v>21</v>
      </c>
      <c r="L39" s="22" t="str">
        <f t="shared" si="5"/>
        <v/>
      </c>
      <c r="N39" s="303"/>
    </row>
    <row r="40" spans="1:14" s="6" customFormat="1" ht="12" customHeight="1">
      <c r="A40" s="17"/>
      <c r="B40" s="25" t="s">
        <v>77</v>
      </c>
      <c r="C40" s="19">
        <v>0</v>
      </c>
      <c r="D40" s="20" t="s">
        <v>20</v>
      </c>
      <c r="E40" s="21">
        <v>0.01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22" t="str">
        <f t="shared" si="5"/>
        <v/>
      </c>
      <c r="N40" s="303"/>
    </row>
    <row r="41" spans="1:14" s="6" customFormat="1" ht="12" customHeight="1">
      <c r="A41" s="17"/>
      <c r="B41" s="25" t="s">
        <v>78</v>
      </c>
      <c r="C41" s="19">
        <v>0</v>
      </c>
      <c r="D41" s="20" t="s">
        <v>20</v>
      </c>
      <c r="E41" s="21">
        <v>0.01</v>
      </c>
      <c r="F41" s="20" t="s">
        <v>21</v>
      </c>
      <c r="G41" s="22" t="str">
        <f t="shared" si="3"/>
        <v/>
      </c>
      <c r="H41" s="19">
        <f t="shared" si="4"/>
        <v>0</v>
      </c>
      <c r="I41" s="20" t="s">
        <v>20</v>
      </c>
      <c r="J41" s="21">
        <v>0.01</v>
      </c>
      <c r="K41" s="20" t="s">
        <v>21</v>
      </c>
      <c r="L41" s="22" t="str">
        <f t="shared" si="5"/>
        <v/>
      </c>
      <c r="N41" s="303"/>
    </row>
    <row r="42" spans="1:14" s="6" customFormat="1" ht="12" customHeight="1">
      <c r="A42" s="17"/>
      <c r="B42" s="25" t="s">
        <v>81</v>
      </c>
      <c r="C42" s="19">
        <v>0</v>
      </c>
      <c r="D42" s="20" t="s">
        <v>20</v>
      </c>
      <c r="E42" s="21">
        <v>3.5000000000000003E-2</v>
      </c>
      <c r="F42" s="20" t="s">
        <v>21</v>
      </c>
      <c r="G42" s="22" t="str">
        <f t="shared" si="3"/>
        <v/>
      </c>
      <c r="H42" s="19">
        <f t="shared" si="4"/>
        <v>0</v>
      </c>
      <c r="I42" s="20" t="s">
        <v>20</v>
      </c>
      <c r="J42" s="21">
        <v>0.14499999999999999</v>
      </c>
      <c r="K42" s="20" t="s">
        <v>21</v>
      </c>
      <c r="L42" s="22" t="str">
        <f t="shared" si="5"/>
        <v/>
      </c>
      <c r="N42" s="303"/>
    </row>
    <row r="43" spans="1:14" s="6" customFormat="1" ht="12" customHeight="1">
      <c r="A43" s="17"/>
      <c r="B43" s="25" t="s">
        <v>82</v>
      </c>
      <c r="C43" s="19">
        <v>0</v>
      </c>
      <c r="D43" s="20" t="s">
        <v>20</v>
      </c>
      <c r="E43" s="21">
        <v>3.5000000000000003E-2</v>
      </c>
      <c r="F43" s="20" t="s">
        <v>21</v>
      </c>
      <c r="G43" s="22" t="str">
        <f t="shared" si="3"/>
        <v/>
      </c>
      <c r="H43" s="19">
        <f t="shared" si="4"/>
        <v>0</v>
      </c>
      <c r="I43" s="20" t="s">
        <v>20</v>
      </c>
      <c r="J43" s="21">
        <v>0.14499999999999999</v>
      </c>
      <c r="K43" s="20" t="s">
        <v>21</v>
      </c>
      <c r="L43" s="22" t="str">
        <f t="shared" si="5"/>
        <v/>
      </c>
      <c r="N43" s="303"/>
    </row>
    <row r="44" spans="1:14" s="6" customFormat="1" ht="12" customHeight="1">
      <c r="A44" s="17"/>
      <c r="B44" s="25" t="s">
        <v>83</v>
      </c>
      <c r="C44" s="19">
        <v>0</v>
      </c>
      <c r="D44" s="20" t="s">
        <v>20</v>
      </c>
      <c r="E44" s="21">
        <v>3.5000000000000003E-2</v>
      </c>
      <c r="F44" s="20" t="s">
        <v>21</v>
      </c>
      <c r="G44" s="22" t="str">
        <f t="shared" si="3"/>
        <v/>
      </c>
      <c r="H44" s="19">
        <f t="shared" si="4"/>
        <v>0</v>
      </c>
      <c r="I44" s="20" t="s">
        <v>20</v>
      </c>
      <c r="J44" s="21">
        <v>0.2</v>
      </c>
      <c r="K44" s="20" t="s">
        <v>21</v>
      </c>
      <c r="L44" s="22" t="str">
        <f t="shared" si="5"/>
        <v/>
      </c>
      <c r="N44" s="303"/>
    </row>
    <row r="45" spans="1:14" s="6" customFormat="1" ht="12" customHeight="1">
      <c r="A45" s="17"/>
      <c r="B45" s="25" t="s">
        <v>84</v>
      </c>
      <c r="C45" s="19">
        <v>0</v>
      </c>
      <c r="D45" s="20" t="s">
        <v>20</v>
      </c>
      <c r="E45" s="21">
        <v>0</v>
      </c>
      <c r="F45" s="20" t="s">
        <v>21</v>
      </c>
      <c r="G45" s="22" t="str">
        <f t="shared" si="3"/>
        <v/>
      </c>
      <c r="H45" s="19">
        <f t="shared" si="4"/>
        <v>0</v>
      </c>
      <c r="I45" s="20" t="s">
        <v>20</v>
      </c>
      <c r="J45" s="21">
        <v>0.22</v>
      </c>
      <c r="K45" s="20" t="s">
        <v>21</v>
      </c>
      <c r="L45" s="22" t="str">
        <f t="shared" si="5"/>
        <v/>
      </c>
      <c r="N45" s="303"/>
    </row>
    <row r="46" spans="1:14" s="23" customFormat="1" ht="12" customHeight="1">
      <c r="A46" s="17"/>
      <c r="B46" s="25" t="s">
        <v>85</v>
      </c>
      <c r="C46" s="19">
        <v>0</v>
      </c>
      <c r="D46" s="20" t="s">
        <v>20</v>
      </c>
      <c r="E46" s="21">
        <v>9.2999999999999999E-2</v>
      </c>
      <c r="F46" s="20" t="s">
        <v>21</v>
      </c>
      <c r="G46" s="22" t="str">
        <f t="shared" si="3"/>
        <v/>
      </c>
      <c r="H46" s="19">
        <f t="shared" si="4"/>
        <v>0</v>
      </c>
      <c r="I46" s="20" t="s">
        <v>20</v>
      </c>
      <c r="J46" s="21">
        <v>0.13600000000000001</v>
      </c>
      <c r="K46" s="20" t="s">
        <v>21</v>
      </c>
      <c r="L46" s="22" t="str">
        <f t="shared" si="5"/>
        <v/>
      </c>
      <c r="N46" s="304"/>
    </row>
    <row r="47" spans="1:14" s="23" customFormat="1" ht="12" customHeight="1">
      <c r="A47" s="17"/>
      <c r="B47" s="25" t="s">
        <v>86</v>
      </c>
      <c r="C47" s="19">
        <v>0</v>
      </c>
      <c r="D47" s="20" t="s">
        <v>20</v>
      </c>
      <c r="E47" s="21">
        <v>9.8000000000000004E-2</v>
      </c>
      <c r="F47" s="20" t="s">
        <v>21</v>
      </c>
      <c r="G47" s="22" t="str">
        <f t="shared" si="3"/>
        <v/>
      </c>
      <c r="H47" s="19">
        <f t="shared" si="4"/>
        <v>0</v>
      </c>
      <c r="I47" s="20" t="s">
        <v>20</v>
      </c>
      <c r="J47" s="21">
        <v>0.155</v>
      </c>
      <c r="K47" s="20" t="s">
        <v>21</v>
      </c>
      <c r="L47" s="22" t="str">
        <f t="shared" si="5"/>
        <v/>
      </c>
      <c r="N47" s="304"/>
    </row>
    <row r="48" spans="1:14" s="6" customFormat="1" ht="12" customHeight="1">
      <c r="A48" s="17"/>
      <c r="B48" s="18" t="s">
        <v>87</v>
      </c>
      <c r="C48" s="19">
        <v>0</v>
      </c>
      <c r="D48" s="20" t="s">
        <v>20</v>
      </c>
      <c r="E48" s="21">
        <v>5.5E-2</v>
      </c>
      <c r="F48" s="20" t="s">
        <v>21</v>
      </c>
      <c r="G48" s="22" t="str">
        <f>IF(C48&gt;0,PRODUCT(C48,E48),"")</f>
        <v/>
      </c>
      <c r="H48" s="19">
        <f>C48</f>
        <v>0</v>
      </c>
      <c r="I48" s="20" t="s">
        <v>20</v>
      </c>
      <c r="J48" s="21">
        <v>0.1</v>
      </c>
      <c r="K48" s="20" t="s">
        <v>21</v>
      </c>
      <c r="L48" s="22" t="str">
        <f>IF(H48&gt;0,PRODUCT(H48,J48),"")</f>
        <v/>
      </c>
      <c r="N48" s="303"/>
    </row>
    <row r="49" spans="1:14" s="6" customFormat="1" ht="12" customHeight="1">
      <c r="A49" s="17"/>
      <c r="B49" s="18" t="s">
        <v>88</v>
      </c>
      <c r="C49" s="19">
        <v>0</v>
      </c>
      <c r="D49" s="20" t="s">
        <v>20</v>
      </c>
      <c r="E49" s="21">
        <v>5.5E-2</v>
      </c>
      <c r="F49" s="20" t="s">
        <v>21</v>
      </c>
      <c r="G49" s="22" t="str">
        <f>IF(C49&gt;0,PRODUCT(C49,E49),"")</f>
        <v/>
      </c>
      <c r="H49" s="19">
        <f>C49</f>
        <v>0</v>
      </c>
      <c r="I49" s="20" t="s">
        <v>20</v>
      </c>
      <c r="J49" s="21">
        <v>0.1</v>
      </c>
      <c r="K49" s="20" t="s">
        <v>21</v>
      </c>
      <c r="L49" s="22" t="str">
        <f>IF(H49&gt;0,PRODUCT(H49,J49),"")</f>
        <v/>
      </c>
      <c r="N49" s="303"/>
    </row>
    <row r="50" spans="1:14" s="6" customFormat="1" ht="12" customHeight="1">
      <c r="A50" s="17"/>
      <c r="B50" s="25" t="s">
        <v>91</v>
      </c>
      <c r="C50" s="19">
        <v>0</v>
      </c>
      <c r="D50" s="20" t="s">
        <v>20</v>
      </c>
      <c r="E50" s="21">
        <v>2.1000000000000001E-2</v>
      </c>
      <c r="F50" s="20" t="s">
        <v>21</v>
      </c>
      <c r="G50" s="22" t="str">
        <f t="shared" si="3"/>
        <v/>
      </c>
      <c r="H50" s="19">
        <f t="shared" si="4"/>
        <v>0</v>
      </c>
      <c r="I50" s="20" t="s">
        <v>20</v>
      </c>
      <c r="J50" s="21">
        <v>2.1000000000000001E-2</v>
      </c>
      <c r="K50" s="20" t="s">
        <v>21</v>
      </c>
      <c r="L50" s="22" t="str">
        <f t="shared" si="5"/>
        <v/>
      </c>
      <c r="M50" s="24"/>
      <c r="N50" s="303"/>
    </row>
    <row r="51" spans="1:14" s="6" customFormat="1" ht="12" customHeight="1">
      <c r="A51" s="17"/>
      <c r="B51" s="25" t="s">
        <v>92</v>
      </c>
      <c r="C51" s="19">
        <v>0</v>
      </c>
      <c r="D51" s="20" t="s">
        <v>20</v>
      </c>
      <c r="E51" s="21">
        <v>2.1000000000000001E-2</v>
      </c>
      <c r="F51" s="20" t="s">
        <v>21</v>
      </c>
      <c r="G51" s="22" t="str">
        <f t="shared" si="3"/>
        <v/>
      </c>
      <c r="H51" s="19">
        <f t="shared" si="4"/>
        <v>0</v>
      </c>
      <c r="I51" s="20" t="s">
        <v>20</v>
      </c>
      <c r="J51" s="21">
        <v>2.1000000000000001E-2</v>
      </c>
      <c r="K51" s="20" t="s">
        <v>21</v>
      </c>
      <c r="L51" s="22" t="str">
        <f t="shared" si="5"/>
        <v/>
      </c>
      <c r="M51" s="24"/>
      <c r="N51" s="303"/>
    </row>
    <row r="52" spans="1:14" s="6" customFormat="1" ht="12" customHeight="1">
      <c r="A52" s="17"/>
      <c r="B52" s="25" t="s">
        <v>93</v>
      </c>
      <c r="C52" s="19">
        <v>0</v>
      </c>
      <c r="D52" s="20" t="s">
        <v>20</v>
      </c>
      <c r="E52" s="21">
        <v>7.9000000000000001E-2</v>
      </c>
      <c r="F52" s="20" t="s">
        <v>21</v>
      </c>
      <c r="G52" s="22" t="str">
        <f t="shared" si="3"/>
        <v/>
      </c>
      <c r="H52" s="19">
        <f t="shared" si="4"/>
        <v>0</v>
      </c>
      <c r="I52" s="20" t="s">
        <v>20</v>
      </c>
      <c r="J52" s="21">
        <v>7.9000000000000001E-2</v>
      </c>
      <c r="K52" s="20" t="s">
        <v>21</v>
      </c>
      <c r="L52" s="22" t="str">
        <f t="shared" si="5"/>
        <v/>
      </c>
      <c r="M52" s="24"/>
      <c r="N52" s="303"/>
    </row>
    <row r="53" spans="1:14" s="6" customFormat="1" ht="12" customHeight="1">
      <c r="A53" s="17"/>
      <c r="B53" s="25" t="s">
        <v>94</v>
      </c>
      <c r="C53" s="19">
        <v>0</v>
      </c>
      <c r="D53" s="20" t="s">
        <v>20</v>
      </c>
      <c r="E53" s="21">
        <v>5.2999999999999999E-2</v>
      </c>
      <c r="F53" s="20" t="s">
        <v>21</v>
      </c>
      <c r="G53" s="22" t="str">
        <f t="shared" si="3"/>
        <v/>
      </c>
      <c r="H53" s="19">
        <f t="shared" si="4"/>
        <v>0</v>
      </c>
      <c r="I53" s="20" t="s">
        <v>20</v>
      </c>
      <c r="J53" s="21">
        <v>5.2999999999999999E-2</v>
      </c>
      <c r="K53" s="20" t="s">
        <v>21</v>
      </c>
      <c r="L53" s="22" t="str">
        <f t="shared" si="5"/>
        <v/>
      </c>
      <c r="M53" s="24"/>
      <c r="N53" s="303"/>
    </row>
    <row r="54" spans="1:14" s="6" customFormat="1" ht="12" customHeight="1">
      <c r="A54" s="17"/>
      <c r="B54" s="25" t="s">
        <v>91</v>
      </c>
      <c r="C54" s="19">
        <v>0</v>
      </c>
      <c r="D54" s="20" t="s">
        <v>20</v>
      </c>
      <c r="E54" s="21">
        <v>2.1000000000000001E-2</v>
      </c>
      <c r="F54" s="20" t="s">
        <v>21</v>
      </c>
      <c r="G54" s="22" t="str">
        <f t="shared" si="3"/>
        <v/>
      </c>
      <c r="H54" s="19">
        <f t="shared" si="4"/>
        <v>0</v>
      </c>
      <c r="I54" s="20" t="s">
        <v>20</v>
      </c>
      <c r="J54" s="21">
        <v>2.1000000000000001E-2</v>
      </c>
      <c r="K54" s="20" t="s">
        <v>21</v>
      </c>
      <c r="L54" s="22" t="str">
        <f t="shared" si="5"/>
        <v/>
      </c>
      <c r="M54" s="24"/>
      <c r="N54" s="303"/>
    </row>
    <row r="55" spans="1:14" s="6" customFormat="1" ht="12" customHeight="1">
      <c r="A55" s="17"/>
      <c r="B55" s="25" t="s">
        <v>92</v>
      </c>
      <c r="C55" s="19">
        <v>0</v>
      </c>
      <c r="D55" s="20" t="s">
        <v>20</v>
      </c>
      <c r="E55" s="21">
        <v>2.1000000000000001E-2</v>
      </c>
      <c r="F55" s="20" t="s">
        <v>21</v>
      </c>
      <c r="G55" s="22" t="str">
        <f t="shared" si="3"/>
        <v/>
      </c>
      <c r="H55" s="19">
        <f t="shared" si="4"/>
        <v>0</v>
      </c>
      <c r="I55" s="20" t="s">
        <v>20</v>
      </c>
      <c r="J55" s="21">
        <v>2.1000000000000001E-2</v>
      </c>
      <c r="K55" s="20" t="s">
        <v>21</v>
      </c>
      <c r="L55" s="22" t="str">
        <f t="shared" si="5"/>
        <v/>
      </c>
      <c r="M55" s="24"/>
      <c r="N55" s="303"/>
    </row>
    <row r="56" spans="1:14" s="6" customFormat="1" ht="12" customHeight="1">
      <c r="A56" s="17"/>
      <c r="B56" s="25" t="s">
        <v>93</v>
      </c>
      <c r="C56" s="19">
        <v>0</v>
      </c>
      <c r="D56" s="20" t="s">
        <v>20</v>
      </c>
      <c r="E56" s="21">
        <v>7.9000000000000001E-2</v>
      </c>
      <c r="F56" s="20" t="s">
        <v>21</v>
      </c>
      <c r="G56" s="22" t="str">
        <f t="shared" si="3"/>
        <v/>
      </c>
      <c r="H56" s="19">
        <f t="shared" si="4"/>
        <v>0</v>
      </c>
      <c r="I56" s="20" t="s">
        <v>20</v>
      </c>
      <c r="J56" s="21">
        <v>7.9000000000000001E-2</v>
      </c>
      <c r="K56" s="20" t="s">
        <v>21</v>
      </c>
      <c r="L56" s="22" t="str">
        <f t="shared" si="5"/>
        <v/>
      </c>
      <c r="M56" s="24"/>
      <c r="N56" s="303"/>
    </row>
    <row r="57" spans="1:14" s="6" customFormat="1" ht="12" customHeight="1">
      <c r="A57" s="17"/>
      <c r="B57" s="25" t="s">
        <v>94</v>
      </c>
      <c r="C57" s="19">
        <v>0</v>
      </c>
      <c r="D57" s="20" t="s">
        <v>20</v>
      </c>
      <c r="E57" s="21">
        <v>5.2999999999999999E-2</v>
      </c>
      <c r="F57" s="20" t="s">
        <v>21</v>
      </c>
      <c r="G57" s="22" t="str">
        <f t="shared" si="3"/>
        <v/>
      </c>
      <c r="H57" s="19">
        <f t="shared" si="4"/>
        <v>0</v>
      </c>
      <c r="I57" s="20" t="s">
        <v>20</v>
      </c>
      <c r="J57" s="21">
        <v>5.2999999999999999E-2</v>
      </c>
      <c r="K57" s="20" t="s">
        <v>21</v>
      </c>
      <c r="L57" s="22" t="str">
        <f t="shared" si="5"/>
        <v/>
      </c>
      <c r="M57" s="24"/>
      <c r="N57" s="303"/>
    </row>
    <row r="58" spans="1:14" s="6" customFormat="1" ht="12" customHeight="1">
      <c r="A58" s="17"/>
      <c r="B58" s="31" t="s">
        <v>95</v>
      </c>
      <c r="C58" s="305">
        <v>0</v>
      </c>
      <c r="D58" s="306" t="s">
        <v>20</v>
      </c>
      <c r="E58" s="307">
        <v>0.12</v>
      </c>
      <c r="F58" s="306" t="s">
        <v>21</v>
      </c>
      <c r="G58" s="308" t="str">
        <f t="shared" si="3"/>
        <v/>
      </c>
      <c r="H58" s="32">
        <f t="shared" si="4"/>
        <v>0</v>
      </c>
      <c r="I58" s="33" t="s">
        <v>20</v>
      </c>
      <c r="J58" s="34">
        <v>0.23</v>
      </c>
      <c r="K58" s="33" t="s">
        <v>21</v>
      </c>
      <c r="L58" s="35" t="str">
        <f t="shared" si="5"/>
        <v/>
      </c>
      <c r="N58" s="303"/>
    </row>
    <row r="59" spans="1:14" s="23" customFormat="1" ht="12" customHeight="1">
      <c r="A59" s="17"/>
      <c r="B59" s="678" t="s">
        <v>96</v>
      </c>
      <c r="C59" s="679"/>
      <c r="D59" s="679"/>
      <c r="E59" s="679"/>
      <c r="F59" s="679"/>
      <c r="G59" s="679"/>
      <c r="H59" s="679"/>
      <c r="I59" s="679"/>
      <c r="J59" s="679"/>
      <c r="K59" s="679"/>
      <c r="L59" s="680"/>
      <c r="N59" s="304"/>
    </row>
    <row r="60" spans="1:14" s="23" customFormat="1" ht="12" customHeight="1">
      <c r="A60" s="17"/>
      <c r="B60" s="309" t="s">
        <v>97</v>
      </c>
      <c r="C60" s="27">
        <v>0</v>
      </c>
      <c r="D60" s="28" t="s">
        <v>20</v>
      </c>
      <c r="E60" s="29">
        <v>0</v>
      </c>
      <c r="F60" s="28" t="s">
        <v>21</v>
      </c>
      <c r="G60" s="30" t="str">
        <f t="shared" ref="G60:G65" si="6">IF(C60&gt;0,PRODUCT(C60,E60),"")</f>
        <v/>
      </c>
      <c r="H60" s="27">
        <f t="shared" ref="H60:H65" si="7">C60</f>
        <v>0</v>
      </c>
      <c r="I60" s="28" t="s">
        <v>20</v>
      </c>
      <c r="J60" s="29">
        <v>0</v>
      </c>
      <c r="K60" s="28" t="s">
        <v>21</v>
      </c>
      <c r="L60" s="30" t="str">
        <f t="shared" ref="L60:L65" si="8">IF(H60&gt;0,PRODUCT(H60,J60),"")</f>
        <v/>
      </c>
      <c r="N60" s="304"/>
    </row>
    <row r="61" spans="1:14" s="23" customFormat="1" ht="12" customHeight="1">
      <c r="A61" s="17"/>
      <c r="B61" s="26" t="s">
        <v>98</v>
      </c>
      <c r="C61" s="27">
        <v>0</v>
      </c>
      <c r="D61" s="28" t="s">
        <v>20</v>
      </c>
      <c r="E61" s="29">
        <v>0</v>
      </c>
      <c r="F61" s="28" t="s">
        <v>21</v>
      </c>
      <c r="G61" s="30" t="str">
        <f t="shared" si="6"/>
        <v/>
      </c>
      <c r="H61" s="19">
        <f t="shared" si="7"/>
        <v>0</v>
      </c>
      <c r="I61" s="20" t="s">
        <v>20</v>
      </c>
      <c r="J61" s="21">
        <v>0</v>
      </c>
      <c r="K61" s="20" t="s">
        <v>21</v>
      </c>
      <c r="L61" s="22" t="str">
        <f t="shared" si="8"/>
        <v/>
      </c>
      <c r="N61" s="304"/>
    </row>
    <row r="62" spans="1:14" s="23" customFormat="1" ht="12" customHeight="1">
      <c r="A62" s="17"/>
      <c r="B62" s="26" t="s">
        <v>99</v>
      </c>
      <c r="C62" s="19">
        <v>0</v>
      </c>
      <c r="D62" s="20" t="s">
        <v>20</v>
      </c>
      <c r="E62" s="21">
        <v>0</v>
      </c>
      <c r="F62" s="20" t="s">
        <v>21</v>
      </c>
      <c r="G62" s="22" t="str">
        <f t="shared" si="6"/>
        <v/>
      </c>
      <c r="H62" s="19">
        <f t="shared" si="7"/>
        <v>0</v>
      </c>
      <c r="I62" s="20" t="s">
        <v>20</v>
      </c>
      <c r="J62" s="21">
        <v>0</v>
      </c>
      <c r="K62" s="20" t="s">
        <v>21</v>
      </c>
      <c r="L62" s="22" t="str">
        <f t="shared" si="8"/>
        <v/>
      </c>
      <c r="N62" s="304"/>
    </row>
    <row r="63" spans="1:14" s="23" customFormat="1" ht="12" customHeight="1">
      <c r="A63" s="17"/>
      <c r="B63" s="26" t="s">
        <v>100</v>
      </c>
      <c r="C63" s="19">
        <v>0</v>
      </c>
      <c r="D63" s="20" t="s">
        <v>20</v>
      </c>
      <c r="E63" s="21">
        <v>0</v>
      </c>
      <c r="F63" s="20" t="s">
        <v>21</v>
      </c>
      <c r="G63" s="22" t="str">
        <f t="shared" si="6"/>
        <v/>
      </c>
      <c r="H63" s="19">
        <f t="shared" si="7"/>
        <v>0</v>
      </c>
      <c r="I63" s="20" t="s">
        <v>20</v>
      </c>
      <c r="J63" s="21">
        <v>0</v>
      </c>
      <c r="K63" s="20" t="s">
        <v>21</v>
      </c>
      <c r="L63" s="22" t="str">
        <f t="shared" si="8"/>
        <v/>
      </c>
      <c r="N63" s="304"/>
    </row>
    <row r="64" spans="1:14" s="23" customFormat="1" ht="12" customHeight="1">
      <c r="A64" s="17"/>
      <c r="B64" s="26" t="s">
        <v>101</v>
      </c>
      <c r="C64" s="19">
        <v>0</v>
      </c>
      <c r="D64" s="20" t="s">
        <v>20</v>
      </c>
      <c r="E64" s="21">
        <v>0</v>
      </c>
      <c r="F64" s="20" t="s">
        <v>21</v>
      </c>
      <c r="G64" s="22" t="str">
        <f t="shared" si="6"/>
        <v/>
      </c>
      <c r="H64" s="19">
        <f t="shared" si="7"/>
        <v>0</v>
      </c>
      <c r="I64" s="20" t="s">
        <v>20</v>
      </c>
      <c r="J64" s="21">
        <v>0</v>
      </c>
      <c r="K64" s="20" t="s">
        <v>21</v>
      </c>
      <c r="L64" s="22" t="str">
        <f t="shared" si="8"/>
        <v/>
      </c>
      <c r="N64" s="304"/>
    </row>
    <row r="65" spans="1:14" s="23" customFormat="1" ht="12" customHeight="1">
      <c r="A65" s="17"/>
      <c r="B65" s="31" t="s">
        <v>102</v>
      </c>
      <c r="C65" s="32">
        <v>0</v>
      </c>
      <c r="D65" s="33" t="s">
        <v>20</v>
      </c>
      <c r="E65" s="34">
        <v>0</v>
      </c>
      <c r="F65" s="33" t="s">
        <v>21</v>
      </c>
      <c r="G65" s="35" t="str">
        <f t="shared" si="6"/>
        <v/>
      </c>
      <c r="H65" s="32">
        <f t="shared" si="7"/>
        <v>0</v>
      </c>
      <c r="I65" s="33" t="s">
        <v>20</v>
      </c>
      <c r="J65" s="34">
        <v>0</v>
      </c>
      <c r="K65" s="36" t="s">
        <v>21</v>
      </c>
      <c r="L65" s="37" t="str">
        <f t="shared" si="8"/>
        <v/>
      </c>
      <c r="N65" s="304"/>
    </row>
    <row r="66" spans="1:14" s="23" customFormat="1" ht="12" customHeight="1">
      <c r="A66" s="17"/>
      <c r="B66" s="590" t="s">
        <v>194</v>
      </c>
      <c r="C66" s="591"/>
      <c r="D66" s="591"/>
      <c r="E66" s="591"/>
      <c r="F66" s="591"/>
      <c r="G66" s="591"/>
      <c r="H66" s="591"/>
      <c r="I66" s="591"/>
      <c r="J66" s="591"/>
      <c r="K66" s="591"/>
      <c r="L66" s="592"/>
      <c r="N66" s="304"/>
    </row>
    <row r="67" spans="1:14" s="23" customFormat="1" ht="12" customHeight="1">
      <c r="A67" s="17"/>
      <c r="B67" s="18" t="s">
        <v>104</v>
      </c>
      <c r="C67" s="19"/>
      <c r="D67" s="20"/>
      <c r="E67" s="21">
        <f>G122</f>
        <v>0</v>
      </c>
      <c r="F67" s="20" t="s">
        <v>21</v>
      </c>
      <c r="G67" s="22" t="str">
        <f t="shared" ref="G67:G72" si="9">IF(E67&gt;0,E67,"")</f>
        <v/>
      </c>
      <c r="H67" s="19"/>
      <c r="I67" s="20"/>
      <c r="J67" s="21">
        <f>L122</f>
        <v>0</v>
      </c>
      <c r="K67" s="20" t="s">
        <v>21</v>
      </c>
      <c r="L67" s="22" t="str">
        <f t="shared" ref="L67:L72" si="10">IF(J67&gt;0,J67,"")</f>
        <v/>
      </c>
      <c r="N67" s="304"/>
    </row>
    <row r="68" spans="1:14" s="23" customFormat="1" ht="12" customHeight="1">
      <c r="A68" s="17"/>
      <c r="B68" s="18" t="s">
        <v>105</v>
      </c>
      <c r="C68" s="27"/>
      <c r="D68" s="28"/>
      <c r="E68" s="29">
        <f>G136</f>
        <v>0</v>
      </c>
      <c r="F68" s="28" t="s">
        <v>21</v>
      </c>
      <c r="G68" s="22" t="str">
        <f t="shared" si="9"/>
        <v/>
      </c>
      <c r="H68" s="19"/>
      <c r="I68" s="20"/>
      <c r="J68" s="21">
        <f>L136</f>
        <v>0</v>
      </c>
      <c r="K68" s="20" t="s">
        <v>21</v>
      </c>
      <c r="L68" s="22" t="str">
        <f t="shared" si="10"/>
        <v/>
      </c>
      <c r="N68" s="304"/>
    </row>
    <row r="69" spans="1:14" s="23" customFormat="1" ht="12" customHeight="1">
      <c r="A69" s="17"/>
      <c r="B69" s="18" t="s">
        <v>184</v>
      </c>
      <c r="C69" s="19"/>
      <c r="D69" s="20"/>
      <c r="E69" s="21">
        <f>G150</f>
        <v>0</v>
      </c>
      <c r="F69" s="20" t="s">
        <v>21</v>
      </c>
      <c r="G69" s="22" t="str">
        <f t="shared" si="9"/>
        <v/>
      </c>
      <c r="H69" s="19"/>
      <c r="I69" s="20"/>
      <c r="J69" s="21">
        <f>L150</f>
        <v>0</v>
      </c>
      <c r="K69" s="20" t="s">
        <v>21</v>
      </c>
      <c r="L69" s="22" t="str">
        <f t="shared" si="10"/>
        <v/>
      </c>
      <c r="N69" s="304"/>
    </row>
    <row r="70" spans="1:14" s="23" customFormat="1" ht="12" customHeight="1">
      <c r="A70" s="17"/>
      <c r="B70" s="18" t="s">
        <v>185</v>
      </c>
      <c r="C70" s="19"/>
      <c r="D70" s="20"/>
      <c r="E70" s="21">
        <f>G164</f>
        <v>0</v>
      </c>
      <c r="F70" s="20" t="s">
        <v>21</v>
      </c>
      <c r="G70" s="22" t="str">
        <f t="shared" si="9"/>
        <v/>
      </c>
      <c r="H70" s="19"/>
      <c r="I70" s="20"/>
      <c r="J70" s="21">
        <f>L164</f>
        <v>0</v>
      </c>
      <c r="K70" s="20" t="s">
        <v>21</v>
      </c>
      <c r="L70" s="22" t="str">
        <f t="shared" si="10"/>
        <v/>
      </c>
      <c r="N70" s="304"/>
    </row>
    <row r="71" spans="1:14" s="23" customFormat="1" ht="12" customHeight="1">
      <c r="A71" s="17"/>
      <c r="B71" s="18" t="s">
        <v>195</v>
      </c>
      <c r="C71" s="19"/>
      <c r="D71" s="20"/>
      <c r="E71" s="21">
        <f>G178</f>
        <v>0</v>
      </c>
      <c r="F71" s="20" t="s">
        <v>21</v>
      </c>
      <c r="G71" s="22" t="str">
        <f t="shared" si="9"/>
        <v/>
      </c>
      <c r="H71" s="19"/>
      <c r="I71" s="20"/>
      <c r="J71" s="21">
        <f>L178</f>
        <v>0</v>
      </c>
      <c r="K71" s="20" t="s">
        <v>21</v>
      </c>
      <c r="L71" s="22" t="str">
        <f t="shared" si="10"/>
        <v/>
      </c>
      <c r="N71" s="304"/>
    </row>
    <row r="72" spans="1:14" s="23" customFormat="1" ht="12" customHeight="1">
      <c r="A72" s="17"/>
      <c r="B72" s="18" t="s">
        <v>196</v>
      </c>
      <c r="C72" s="32"/>
      <c r="D72" s="33"/>
      <c r="E72" s="34">
        <f>G192</f>
        <v>0</v>
      </c>
      <c r="F72" s="33" t="s">
        <v>21</v>
      </c>
      <c r="G72" s="22" t="str">
        <f t="shared" si="9"/>
        <v/>
      </c>
      <c r="H72" s="19"/>
      <c r="I72" s="20"/>
      <c r="J72" s="21">
        <f>L192</f>
        <v>0</v>
      </c>
      <c r="K72" s="20" t="s">
        <v>21</v>
      </c>
      <c r="L72" s="22" t="str">
        <f t="shared" si="10"/>
        <v/>
      </c>
      <c r="N72" s="304"/>
    </row>
    <row r="73" spans="1:14" s="23" customFormat="1" ht="22.5" customHeight="1">
      <c r="A73" s="17"/>
      <c r="B73" s="593" t="s">
        <v>106</v>
      </c>
      <c r="C73" s="546"/>
      <c r="D73" s="546"/>
      <c r="E73" s="546"/>
      <c r="F73" s="546"/>
      <c r="G73" s="38">
        <f>SUM(G8:G58,G60:G72)</f>
        <v>0.19</v>
      </c>
      <c r="H73" s="594" t="s">
        <v>107</v>
      </c>
      <c r="I73" s="595"/>
      <c r="J73" s="595"/>
      <c r="K73" s="596"/>
      <c r="L73" s="38">
        <f>SUM(L8:L58,L60:L72)</f>
        <v>0.25</v>
      </c>
      <c r="N73" s="304"/>
    </row>
    <row r="74" spans="1:14" s="6" customFormat="1">
      <c r="A74" s="4"/>
      <c r="B74" s="39"/>
      <c r="C74" s="40"/>
      <c r="D74" s="39"/>
      <c r="E74" s="41"/>
      <c r="F74" s="41"/>
      <c r="G74" s="39"/>
      <c r="H74" s="42"/>
      <c r="N74" s="303"/>
    </row>
    <row r="75" spans="1:14">
      <c r="A75" s="1"/>
      <c r="B75" s="1"/>
      <c r="C75" s="2"/>
      <c r="D75" s="1"/>
      <c r="E75" s="1"/>
      <c r="F75" s="1"/>
      <c r="G75" s="1"/>
      <c r="H75" s="43"/>
      <c r="I75" s="44"/>
      <c r="N75" s="286"/>
    </row>
    <row r="76" spans="1:14" ht="22.5" customHeight="1">
      <c r="A76" s="1"/>
      <c r="B76" s="597"/>
      <c r="C76" s="600" t="s">
        <v>190</v>
      </c>
      <c r="D76" s="601"/>
      <c r="E76" s="601"/>
      <c r="F76" s="601"/>
      <c r="G76" s="601"/>
      <c r="H76" s="601"/>
      <c r="I76" s="601"/>
      <c r="J76" s="601"/>
      <c r="K76" s="601"/>
      <c r="L76" s="602"/>
      <c r="N76" s="286"/>
    </row>
    <row r="77" spans="1:14" ht="12.75" customHeight="1">
      <c r="A77" s="1"/>
      <c r="B77" s="598"/>
      <c r="C77" s="603" t="s">
        <v>108</v>
      </c>
      <c r="D77" s="604"/>
      <c r="E77" s="604"/>
      <c r="F77" s="604"/>
      <c r="G77" s="604"/>
      <c r="H77" s="604"/>
      <c r="I77" s="604"/>
      <c r="J77" s="604"/>
      <c r="K77" s="604"/>
      <c r="L77" s="605"/>
      <c r="N77" s="286"/>
    </row>
    <row r="78" spans="1:14" ht="12.75" customHeight="1">
      <c r="A78" s="1"/>
      <c r="B78" s="599"/>
      <c r="C78" s="45" t="s">
        <v>109</v>
      </c>
      <c r="D78" s="46"/>
      <c r="E78" s="46"/>
      <c r="F78" s="46"/>
      <c r="G78" s="46"/>
      <c r="H78" s="47"/>
      <c r="I78" s="46"/>
      <c r="J78" s="46"/>
      <c r="K78" s="46"/>
      <c r="L78" s="48"/>
      <c r="N78" s="286"/>
    </row>
    <row r="79" spans="1:14" ht="12.75" customHeight="1">
      <c r="A79" s="1"/>
      <c r="B79" s="569" t="s">
        <v>110</v>
      </c>
      <c r="C79" s="570"/>
      <c r="D79" s="570"/>
      <c r="E79" s="570"/>
      <c r="F79" s="570"/>
      <c r="G79" s="570"/>
      <c r="H79" s="570"/>
      <c r="I79" s="570"/>
      <c r="J79" s="570"/>
      <c r="K79" s="570"/>
      <c r="L79" s="571"/>
      <c r="N79" s="286"/>
    </row>
    <row r="80" spans="1:14" ht="11.25" customHeight="1">
      <c r="A80" s="1"/>
      <c r="B80" s="572"/>
      <c r="C80" s="573"/>
      <c r="D80" s="573"/>
      <c r="E80" s="573"/>
      <c r="F80" s="573"/>
      <c r="G80" s="573"/>
      <c r="H80" s="573"/>
      <c r="I80" s="573"/>
      <c r="J80" s="573"/>
      <c r="K80" s="573"/>
      <c r="L80" s="574"/>
      <c r="N80" s="286"/>
    </row>
    <row r="81" spans="1:14" ht="6" customHeight="1">
      <c r="A81" s="1"/>
      <c r="B81" s="49"/>
      <c r="C81" s="50"/>
      <c r="D81" s="51"/>
      <c r="E81" s="51"/>
      <c r="F81" s="51"/>
      <c r="G81" s="249"/>
      <c r="H81" s="43"/>
      <c r="I81" s="44"/>
      <c r="N81" s="286"/>
    </row>
    <row r="82" spans="1:14" ht="13.5" customHeight="1">
      <c r="A82" s="1"/>
      <c r="B82" s="550"/>
      <c r="C82" s="551"/>
      <c r="D82" s="551"/>
      <c r="E82" s="551"/>
      <c r="F82" s="551"/>
      <c r="G82" s="552"/>
      <c r="H82" s="556" t="s">
        <v>111</v>
      </c>
      <c r="I82" s="557"/>
      <c r="J82" s="557"/>
      <c r="K82" s="557"/>
      <c r="L82" s="557"/>
      <c r="N82" s="286"/>
    </row>
    <row r="83" spans="1:14">
      <c r="A83" s="1"/>
      <c r="B83" s="553"/>
      <c r="C83" s="554"/>
      <c r="D83" s="554"/>
      <c r="E83" s="554"/>
      <c r="F83" s="554"/>
      <c r="G83" s="555"/>
      <c r="H83" s="577" t="s">
        <v>3</v>
      </c>
      <c r="I83" s="578"/>
      <c r="J83" s="578"/>
      <c r="K83" s="578"/>
      <c r="L83" s="579"/>
      <c r="N83" s="286"/>
    </row>
    <row r="84" spans="1:14">
      <c r="A84" s="1"/>
      <c r="B84" s="580" t="s">
        <v>112</v>
      </c>
      <c r="C84" s="581"/>
      <c r="D84" s="582"/>
      <c r="E84" s="583">
        <f>G73</f>
        <v>0.19</v>
      </c>
      <c r="F84" s="583"/>
      <c r="G84" s="584"/>
      <c r="H84" s="53" t="s">
        <v>20</v>
      </c>
      <c r="I84" s="585">
        <f>VLOOKUP(H83,AD3:AE9,2,FALSE)</f>
        <v>24</v>
      </c>
      <c r="J84" s="586"/>
      <c r="K84" s="54" t="s">
        <v>21</v>
      </c>
      <c r="L84" s="55">
        <f>E84*I84</f>
        <v>4.5600000000000005</v>
      </c>
      <c r="N84" s="286"/>
    </row>
    <row r="85" spans="1:14">
      <c r="A85" s="1"/>
      <c r="B85" s="550"/>
      <c r="C85" s="551"/>
      <c r="D85" s="551"/>
      <c r="E85" s="551"/>
      <c r="F85" s="551"/>
      <c r="G85" s="552"/>
      <c r="H85" s="556" t="s">
        <v>113</v>
      </c>
      <c r="I85" s="557"/>
      <c r="J85" s="557"/>
      <c r="K85" s="557"/>
      <c r="L85" s="557"/>
      <c r="N85" s="286"/>
    </row>
    <row r="86" spans="1:14">
      <c r="A86" s="1"/>
      <c r="B86" s="553"/>
      <c r="C86" s="554"/>
      <c r="D86" s="554"/>
      <c r="E86" s="554"/>
      <c r="F86" s="554"/>
      <c r="G86" s="555"/>
      <c r="H86" s="558" t="s">
        <v>2</v>
      </c>
      <c r="I86" s="559"/>
      <c r="J86" s="559"/>
      <c r="K86" s="559"/>
      <c r="L86" s="560"/>
      <c r="N86" s="286"/>
    </row>
    <row r="87" spans="1:14">
      <c r="A87" s="1"/>
      <c r="B87" s="561" t="s">
        <v>114</v>
      </c>
      <c r="C87" s="562"/>
      <c r="D87" s="563"/>
      <c r="E87" s="564">
        <f>L73</f>
        <v>0.25</v>
      </c>
      <c r="F87" s="565"/>
      <c r="G87" s="566"/>
      <c r="H87" s="56" t="s">
        <v>20</v>
      </c>
      <c r="I87" s="567">
        <f>VLOOKUP(H86,AA3:AB14,2,FALSE)</f>
        <v>8.4000000000000005E-2</v>
      </c>
      <c r="J87" s="568"/>
      <c r="K87" s="57" t="s">
        <v>21</v>
      </c>
      <c r="L87" s="58">
        <f>E87*I87</f>
        <v>2.1000000000000001E-2</v>
      </c>
      <c r="N87" s="286"/>
    </row>
    <row r="88" spans="1:14" ht="18" customHeight="1">
      <c r="A88" s="1"/>
      <c r="B88" s="535" t="s">
        <v>115</v>
      </c>
      <c r="C88" s="500"/>
      <c r="D88" s="500"/>
      <c r="E88" s="500"/>
      <c r="F88" s="500"/>
      <c r="G88" s="500"/>
      <c r="H88" s="500"/>
      <c r="I88" s="500"/>
      <c r="J88" s="500"/>
      <c r="K88" s="500"/>
      <c r="L88" s="59">
        <f>(L84+L87)</f>
        <v>4.5810000000000004</v>
      </c>
      <c r="N88" s="286"/>
    </row>
    <row r="89" spans="1:14">
      <c r="A89" s="1"/>
      <c r="B89" s="536" t="s">
        <v>116</v>
      </c>
      <c r="C89" s="537"/>
      <c r="D89" s="537"/>
      <c r="E89" s="537"/>
      <c r="F89" s="537"/>
      <c r="G89" s="538"/>
      <c r="H89" s="539">
        <v>1.2</v>
      </c>
      <c r="I89" s="540"/>
      <c r="J89" s="541"/>
      <c r="K89" s="60" t="s">
        <v>21</v>
      </c>
      <c r="L89" s="61">
        <f>H89</f>
        <v>1.2</v>
      </c>
      <c r="N89" s="286"/>
    </row>
    <row r="90" spans="1:14" ht="22.5" customHeight="1">
      <c r="A90" s="1"/>
      <c r="B90" s="542" t="s">
        <v>117</v>
      </c>
      <c r="C90" s="543"/>
      <c r="D90" s="543"/>
      <c r="E90" s="543"/>
      <c r="F90" s="543"/>
      <c r="G90" s="543"/>
      <c r="H90" s="543"/>
      <c r="I90" s="543"/>
      <c r="J90" s="543"/>
      <c r="K90" s="544"/>
      <c r="L90" s="62">
        <f>L88*L89</f>
        <v>5.4972000000000003</v>
      </c>
      <c r="N90" s="286"/>
    </row>
    <row r="91" spans="1:14" ht="7.5" customHeight="1">
      <c r="A91" s="1"/>
      <c r="B91" s="63"/>
      <c r="C91" s="64"/>
      <c r="D91" s="63"/>
      <c r="E91" s="63"/>
      <c r="F91" s="63"/>
      <c r="G91" s="63"/>
      <c r="H91" s="64"/>
      <c r="I91" s="63"/>
      <c r="J91" s="63"/>
      <c r="K91" s="63"/>
      <c r="L91" s="65"/>
      <c r="N91" s="286"/>
    </row>
    <row r="92" spans="1:14" ht="15.75" customHeight="1">
      <c r="A92" s="1"/>
      <c r="B92" s="545" t="s">
        <v>118</v>
      </c>
      <c r="C92" s="546"/>
      <c r="D92" s="546"/>
      <c r="E92" s="546"/>
      <c r="F92" s="546"/>
      <c r="G92" s="546"/>
      <c r="H92" s="547" t="str">
        <f>IF(L90&lt;=7,"BAT-1270 - 7AH Batteries",IF(L90&lt;=12,"BAT-12120 - 12AH Batteries",IF(L90&lt;=18,"6914 - 18AH Batteries",IF(L90&lt;=26,"BAT-12260 - 26AH Batteries",IF(L90&lt;=33,"6933 - 33AH Batteries","No recommendation for battery.")))))</f>
        <v>BAT-1270 - 7AH Batteries</v>
      </c>
      <c r="I92" s="548"/>
      <c r="J92" s="548"/>
      <c r="K92" s="548"/>
      <c r="L92" s="549"/>
      <c r="N92" s="286"/>
    </row>
    <row r="93" spans="1:14" ht="9" customHeight="1">
      <c r="A93" s="1"/>
      <c r="B93" s="1"/>
      <c r="C93" s="2"/>
      <c r="D93" s="1"/>
      <c r="E93" s="1"/>
      <c r="F93" s="1"/>
      <c r="G93" s="1"/>
      <c r="H93" s="66"/>
      <c r="I93" s="67"/>
      <c r="J93" s="68"/>
      <c r="K93" s="69"/>
      <c r="N93" s="286"/>
    </row>
    <row r="94" spans="1:14">
      <c r="A94" s="1"/>
      <c r="B94" s="526" t="s">
        <v>119</v>
      </c>
      <c r="C94" s="527"/>
      <c r="D94" s="527"/>
      <c r="E94" s="527"/>
      <c r="F94" s="527"/>
      <c r="G94" s="527"/>
      <c r="H94" s="528"/>
      <c r="I94" s="529"/>
      <c r="J94" s="529"/>
      <c r="K94" s="529"/>
      <c r="L94" s="530"/>
      <c r="N94" s="286"/>
    </row>
    <row r="95" spans="1:14">
      <c r="A95" s="1"/>
      <c r="B95" s="531" t="str">
        <f>IF(L90&lt;=33,"The batteries can be charged by the 6820 Charger.","The batteries cannot be charged by the 6820 Charger.")</f>
        <v>The batteries can be charged by the 6820 Charger.</v>
      </c>
      <c r="C95" s="531"/>
      <c r="D95" s="531"/>
      <c r="E95" s="531"/>
      <c r="F95" s="531"/>
      <c r="G95" s="531"/>
      <c r="H95" s="531"/>
      <c r="I95" s="531"/>
      <c r="J95" s="531"/>
      <c r="K95" s="531"/>
      <c r="L95" s="531"/>
      <c r="N95" s="286"/>
    </row>
    <row r="96" spans="1:14">
      <c r="A96" s="1"/>
      <c r="B96" s="531" t="str">
        <f>IF(ROUNDUP(L90,0)&lt;=18,"The batteries can be housed in the 6820 Cabinet.",IF(ROUNDUP(L90,0)&lt;=33,"These batteries will require a RBB, Remote Battery Backbox.","No recommendation for Battery Backbox."))</f>
        <v>The batteries can be housed in the 6820 Cabinet.</v>
      </c>
      <c r="C96" s="531"/>
      <c r="D96" s="531"/>
      <c r="E96" s="531"/>
      <c r="F96" s="531"/>
      <c r="G96" s="531"/>
      <c r="H96" s="531"/>
      <c r="I96" s="531"/>
      <c r="J96" s="531"/>
      <c r="K96" s="531"/>
      <c r="L96" s="531"/>
      <c r="N96" s="286"/>
    </row>
    <row r="97" spans="1:14">
      <c r="A97" s="1"/>
      <c r="B97" s="70"/>
      <c r="C97" s="71"/>
      <c r="D97" s="72"/>
      <c r="E97" s="73"/>
      <c r="F97" s="74"/>
      <c r="G97" s="75"/>
      <c r="N97" s="286"/>
    </row>
    <row r="98" spans="1:14">
      <c r="A98" s="1"/>
      <c r="B98" s="526" t="s">
        <v>120</v>
      </c>
      <c r="C98" s="527"/>
      <c r="D98" s="527"/>
      <c r="E98" s="527"/>
      <c r="F98" s="527"/>
      <c r="G98" s="527"/>
      <c r="H98" s="532"/>
      <c r="I98" s="533"/>
      <c r="J98" s="533"/>
      <c r="K98" s="533"/>
      <c r="L98" s="534"/>
      <c r="N98" s="286"/>
    </row>
    <row r="99" spans="1:14">
      <c r="A99" s="1"/>
      <c r="B99" s="517" t="str">
        <f>IF(J67="","Circuit#1 current is within the limitations of the circuit.",IF(J67&gt;3,"**THE CURRENT FOR CIRCUIT#1 EXCEEDS THE MAX. OUTPUT OF THE CIRCUIT**","Circuit#1 current is within the limitations of the circuit."))</f>
        <v>Circuit#1 current is within the limitations of the circuit.</v>
      </c>
      <c r="C99" s="518"/>
      <c r="D99" s="518"/>
      <c r="E99" s="518"/>
      <c r="F99" s="518"/>
      <c r="G99" s="518"/>
      <c r="H99" s="518"/>
      <c r="I99" s="518"/>
      <c r="J99" s="518"/>
      <c r="K99" s="518"/>
      <c r="L99" s="519"/>
      <c r="N99" s="286"/>
    </row>
    <row r="100" spans="1:14">
      <c r="A100" s="1"/>
      <c r="B100" s="517" t="str">
        <f>IF(J68="","Circuit#2 current is within the limitations of the circuit.",IF(J68&gt;3,"**THE CURRENT FOR CIRCUIT#2 EXCEEDS THE MAX. OUTPUT OF THE CIRCUIT**","Circuit#2 current is within the limitations of the circuit."))</f>
        <v>Circuit#2 current is within the limitations of the circuit.</v>
      </c>
      <c r="C100" s="518"/>
      <c r="D100" s="518"/>
      <c r="E100" s="518"/>
      <c r="F100" s="518"/>
      <c r="G100" s="518"/>
      <c r="H100" s="518"/>
      <c r="I100" s="518"/>
      <c r="J100" s="518"/>
      <c r="K100" s="518"/>
      <c r="L100" s="519"/>
      <c r="N100" s="286"/>
    </row>
    <row r="101" spans="1:14">
      <c r="A101" s="1"/>
      <c r="B101" s="517" t="str">
        <f>IF(J69="","Circuit#3 current is within the limitations of the circuit.",IF(J69&gt;3,"**THE CURRENT FOR CIRCUIT#3 EXCEEDS THE MAX. OUTPUT OF THE CIRCUIT**","Circuit#3 current is within the limitations of the circuit."))</f>
        <v>Circuit#3 current is within the limitations of the circuit.</v>
      </c>
      <c r="C101" s="518"/>
      <c r="D101" s="518"/>
      <c r="E101" s="518"/>
      <c r="F101" s="518"/>
      <c r="G101" s="518"/>
      <c r="H101" s="518"/>
      <c r="I101" s="518"/>
      <c r="J101" s="518"/>
      <c r="K101" s="518"/>
      <c r="L101" s="519"/>
      <c r="N101" s="286"/>
    </row>
    <row r="102" spans="1:14">
      <c r="A102" s="1"/>
      <c r="B102" s="517" t="str">
        <f>IF(J70="","Circuit#4 current is within the limitations of the circuit.",IF(J70&gt;3,"**THE CURRENT FOR CIRCUIT#4 EXCEEDS THE MAX. OUTPUT OF THE CIRCUIT**","Circuit#4 current is within the limitations of the circuit."))</f>
        <v>Circuit#4 current is within the limitations of the circuit.</v>
      </c>
      <c r="C102" s="518"/>
      <c r="D102" s="518"/>
      <c r="E102" s="518"/>
      <c r="F102" s="518"/>
      <c r="G102" s="518"/>
      <c r="H102" s="518"/>
      <c r="I102" s="518"/>
      <c r="J102" s="518"/>
      <c r="K102" s="518"/>
      <c r="L102" s="519"/>
      <c r="N102" s="286"/>
    </row>
    <row r="103" spans="1:14">
      <c r="A103" s="1"/>
      <c r="B103" s="517" t="str">
        <f>IF(J71="","Circuit#5 current is within the limitations of the circuit.",IF(J71&gt;3,"**THE CURRENT FOR CIRCUIT#5 EXCEEDS THE MAX. OUTPUT OF THE CIRCUIT**","Circuit#5 current is within the limitations of the circuit."))</f>
        <v>Circuit#5 current is within the limitations of the circuit.</v>
      </c>
      <c r="C103" s="518"/>
      <c r="D103" s="518"/>
      <c r="E103" s="518"/>
      <c r="F103" s="518"/>
      <c r="G103" s="518"/>
      <c r="H103" s="518"/>
      <c r="I103" s="518"/>
      <c r="J103" s="518"/>
      <c r="K103" s="518"/>
      <c r="L103" s="519"/>
      <c r="N103" s="286"/>
    </row>
    <row r="104" spans="1:14">
      <c r="A104" s="1"/>
      <c r="B104" s="517" t="str">
        <f>IF(J72="","Circuit#6 current is within the limitations of the circuit.",IF(J72&gt;3,"**THE CURRENT FOR CIRCUIT#6 EXCEEDS THE MAX. OUTPUT OF THE CIRCUIT**","Circuit#6 current is within the limitations of the circuit."))</f>
        <v>Circuit#6 current is within the limitations of the circuit.</v>
      </c>
      <c r="C104" s="518"/>
      <c r="D104" s="518"/>
      <c r="E104" s="518"/>
      <c r="F104" s="518"/>
      <c r="G104" s="518"/>
      <c r="H104" s="518"/>
      <c r="I104" s="518"/>
      <c r="J104" s="518"/>
      <c r="K104" s="518"/>
      <c r="L104" s="519"/>
      <c r="N104" s="286"/>
    </row>
    <row r="105" spans="1:14">
      <c r="A105" s="1"/>
      <c r="B105" s="520" t="s">
        <v>197</v>
      </c>
      <c r="C105" s="521"/>
      <c r="D105" s="521"/>
      <c r="E105" s="521"/>
      <c r="F105" s="521"/>
      <c r="G105" s="521"/>
      <c r="H105" s="521"/>
      <c r="I105" s="521"/>
      <c r="J105" s="521"/>
      <c r="K105" s="521"/>
      <c r="L105" s="522"/>
      <c r="N105" s="286"/>
    </row>
    <row r="106" spans="1:14">
      <c r="A106" s="1"/>
      <c r="B106" s="523" t="str">
        <f>IF(L73&gt;6,"Output Current has exceeded panel limitations. Consider adding an Auxiliary Power Supply.","The output current is within the panel's limitations.")</f>
        <v>The output current is within the panel's limitations.</v>
      </c>
      <c r="C106" s="524"/>
      <c r="D106" s="524"/>
      <c r="E106" s="524"/>
      <c r="F106" s="524"/>
      <c r="G106" s="524"/>
      <c r="H106" s="524"/>
      <c r="I106" s="524"/>
      <c r="J106" s="524"/>
      <c r="K106" s="524"/>
      <c r="L106" s="525"/>
      <c r="N106" s="286"/>
    </row>
    <row r="107" spans="1:14">
      <c r="A107" s="1"/>
      <c r="B107" s="76"/>
      <c r="C107" s="77"/>
      <c r="D107" s="76"/>
      <c r="E107" s="76"/>
      <c r="F107" s="76"/>
      <c r="G107" s="76"/>
      <c r="H107" s="77"/>
      <c r="I107" s="76"/>
      <c r="J107" s="76"/>
      <c r="K107" s="76"/>
      <c r="L107" s="76"/>
      <c r="N107" s="286"/>
    </row>
    <row r="108" spans="1:14">
      <c r="A108" s="1"/>
      <c r="B108" s="78"/>
      <c r="C108" s="79"/>
      <c r="D108" s="78"/>
      <c r="E108" s="78"/>
      <c r="F108" s="78"/>
      <c r="G108" s="78"/>
      <c r="H108" s="79"/>
      <c r="I108" s="78"/>
      <c r="J108" s="78"/>
      <c r="K108" s="78"/>
      <c r="L108" s="78"/>
      <c r="N108" s="286"/>
    </row>
    <row r="109" spans="1:14" ht="48" customHeight="1">
      <c r="B109" s="80"/>
      <c r="C109" s="480" t="s">
        <v>198</v>
      </c>
      <c r="D109" s="480"/>
      <c r="E109" s="480"/>
      <c r="F109" s="480"/>
      <c r="G109" s="480"/>
      <c r="H109" s="480"/>
      <c r="I109" s="480"/>
      <c r="J109" s="480"/>
      <c r="K109" s="480"/>
      <c r="L109" s="481"/>
      <c r="N109" s="286"/>
    </row>
    <row r="110" spans="1:14">
      <c r="B110" s="514" t="s">
        <v>104</v>
      </c>
      <c r="C110" s="515"/>
      <c r="D110" s="515"/>
      <c r="E110" s="515"/>
      <c r="F110" s="515"/>
      <c r="G110" s="515"/>
      <c r="H110" s="515"/>
      <c r="I110" s="515"/>
      <c r="J110" s="515"/>
      <c r="K110" s="515"/>
      <c r="L110" s="516"/>
      <c r="N110" s="286"/>
    </row>
    <row r="111" spans="1:14">
      <c r="B111" s="7" t="s">
        <v>123</v>
      </c>
      <c r="C111" s="8" t="s">
        <v>11</v>
      </c>
      <c r="D111" s="508" t="s">
        <v>124</v>
      </c>
      <c r="E111" s="509"/>
      <c r="F111" s="510"/>
      <c r="G111" s="9" t="s">
        <v>13</v>
      </c>
      <c r="H111" s="8" t="s">
        <v>11</v>
      </c>
      <c r="I111" s="511" t="s">
        <v>125</v>
      </c>
      <c r="J111" s="512"/>
      <c r="K111" s="513"/>
      <c r="L111" s="10" t="s">
        <v>13</v>
      </c>
      <c r="N111" s="286"/>
    </row>
    <row r="112" spans="1:14">
      <c r="B112" s="81"/>
      <c r="C112" s="27">
        <v>0</v>
      </c>
      <c r="D112" s="82" t="s">
        <v>20</v>
      </c>
      <c r="E112" s="29">
        <v>0</v>
      </c>
      <c r="F112" s="82" t="s">
        <v>21</v>
      </c>
      <c r="G112" s="83" t="str">
        <f t="shared" ref="G112:G121" si="11">IF(C112&gt;0,PRODUCT(C112,E112),"")</f>
        <v/>
      </c>
      <c r="H112" s="27">
        <f t="shared" ref="H112:H121" si="12">C112</f>
        <v>0</v>
      </c>
      <c r="I112" s="82" t="s">
        <v>20</v>
      </c>
      <c r="J112" s="29">
        <v>0</v>
      </c>
      <c r="K112" s="82" t="s">
        <v>21</v>
      </c>
      <c r="L112" s="83" t="str">
        <f t="shared" ref="L112:L121" si="13">IF(H112&gt;0,PRODUCT(H112,J112),"")</f>
        <v/>
      </c>
      <c r="N112" s="286"/>
    </row>
    <row r="113" spans="2:14">
      <c r="B113" s="84"/>
      <c r="C113" s="19">
        <v>0</v>
      </c>
      <c r="D113" s="85" t="s">
        <v>20</v>
      </c>
      <c r="E113" s="21">
        <v>0</v>
      </c>
      <c r="F113" s="85" t="s">
        <v>21</v>
      </c>
      <c r="G113" s="86" t="str">
        <f t="shared" si="11"/>
        <v/>
      </c>
      <c r="H113" s="19">
        <f t="shared" si="12"/>
        <v>0</v>
      </c>
      <c r="I113" s="85" t="s">
        <v>20</v>
      </c>
      <c r="J113" s="21">
        <v>0</v>
      </c>
      <c r="K113" s="85" t="s">
        <v>21</v>
      </c>
      <c r="L113" s="86" t="str">
        <f t="shared" si="13"/>
        <v/>
      </c>
      <c r="N113" s="286"/>
    </row>
    <row r="114" spans="2:14">
      <c r="B114" s="84"/>
      <c r="C114" s="19">
        <v>0</v>
      </c>
      <c r="D114" s="85" t="s">
        <v>20</v>
      </c>
      <c r="E114" s="21">
        <v>0</v>
      </c>
      <c r="F114" s="85" t="s">
        <v>21</v>
      </c>
      <c r="G114" s="86" t="str">
        <f t="shared" si="11"/>
        <v/>
      </c>
      <c r="H114" s="19">
        <f t="shared" si="12"/>
        <v>0</v>
      </c>
      <c r="I114" s="85" t="s">
        <v>20</v>
      </c>
      <c r="J114" s="21">
        <v>0</v>
      </c>
      <c r="K114" s="85" t="s">
        <v>21</v>
      </c>
      <c r="L114" s="86" t="str">
        <f t="shared" si="13"/>
        <v/>
      </c>
      <c r="N114" s="286"/>
    </row>
    <row r="115" spans="2:14">
      <c r="B115" s="87"/>
      <c r="C115" s="32">
        <v>0</v>
      </c>
      <c r="D115" s="88" t="s">
        <v>20</v>
      </c>
      <c r="E115" s="34">
        <v>0</v>
      </c>
      <c r="F115" s="88" t="s">
        <v>21</v>
      </c>
      <c r="G115" s="89" t="str">
        <f t="shared" si="11"/>
        <v/>
      </c>
      <c r="H115" s="32">
        <f t="shared" si="12"/>
        <v>0</v>
      </c>
      <c r="I115" s="88" t="s">
        <v>20</v>
      </c>
      <c r="J115" s="34">
        <v>0</v>
      </c>
      <c r="K115" s="88" t="s">
        <v>21</v>
      </c>
      <c r="L115" s="89" t="str">
        <f t="shared" si="13"/>
        <v/>
      </c>
      <c r="N115" s="286"/>
    </row>
    <row r="116" spans="2:14">
      <c r="B116" s="90"/>
      <c r="C116" s="91">
        <v>0</v>
      </c>
      <c r="D116" s="92" t="s">
        <v>20</v>
      </c>
      <c r="E116" s="93">
        <v>0</v>
      </c>
      <c r="F116" s="92" t="s">
        <v>21</v>
      </c>
      <c r="G116" s="94" t="str">
        <f t="shared" si="11"/>
        <v/>
      </c>
      <c r="H116" s="91">
        <f t="shared" si="12"/>
        <v>0</v>
      </c>
      <c r="I116" s="92" t="s">
        <v>20</v>
      </c>
      <c r="J116" s="93">
        <v>0</v>
      </c>
      <c r="K116" s="92" t="s">
        <v>21</v>
      </c>
      <c r="L116" s="94" t="str">
        <f t="shared" si="13"/>
        <v/>
      </c>
      <c r="N116" s="286"/>
    </row>
    <row r="117" spans="2:14">
      <c r="B117" s="90"/>
      <c r="C117" s="91">
        <v>0</v>
      </c>
      <c r="D117" s="92" t="s">
        <v>20</v>
      </c>
      <c r="E117" s="93">
        <v>0</v>
      </c>
      <c r="F117" s="92" t="s">
        <v>21</v>
      </c>
      <c r="G117" s="94" t="str">
        <f t="shared" si="11"/>
        <v/>
      </c>
      <c r="H117" s="91">
        <f t="shared" si="12"/>
        <v>0</v>
      </c>
      <c r="I117" s="92" t="s">
        <v>20</v>
      </c>
      <c r="J117" s="93">
        <v>0</v>
      </c>
      <c r="K117" s="92" t="s">
        <v>21</v>
      </c>
      <c r="L117" s="94" t="str">
        <f t="shared" si="13"/>
        <v/>
      </c>
      <c r="N117" s="286"/>
    </row>
    <row r="118" spans="2:14">
      <c r="B118" s="81"/>
      <c r="C118" s="27">
        <v>0</v>
      </c>
      <c r="D118" s="82" t="s">
        <v>20</v>
      </c>
      <c r="E118" s="29">
        <v>0</v>
      </c>
      <c r="F118" s="82" t="s">
        <v>21</v>
      </c>
      <c r="G118" s="83" t="str">
        <f t="shared" si="11"/>
        <v/>
      </c>
      <c r="H118" s="27">
        <f t="shared" si="12"/>
        <v>0</v>
      </c>
      <c r="I118" s="82" t="s">
        <v>20</v>
      </c>
      <c r="J118" s="29">
        <v>0</v>
      </c>
      <c r="K118" s="82" t="s">
        <v>21</v>
      </c>
      <c r="L118" s="83" t="str">
        <f t="shared" si="13"/>
        <v/>
      </c>
      <c r="N118" s="286"/>
    </row>
    <row r="119" spans="2:14">
      <c r="B119" s="84"/>
      <c r="C119" s="19">
        <v>0</v>
      </c>
      <c r="D119" s="85" t="s">
        <v>20</v>
      </c>
      <c r="E119" s="21">
        <v>0</v>
      </c>
      <c r="F119" s="85" t="s">
        <v>21</v>
      </c>
      <c r="G119" s="86" t="str">
        <f t="shared" si="11"/>
        <v/>
      </c>
      <c r="H119" s="19">
        <f t="shared" si="12"/>
        <v>0</v>
      </c>
      <c r="I119" s="85" t="s">
        <v>20</v>
      </c>
      <c r="J119" s="21">
        <v>0</v>
      </c>
      <c r="K119" s="85" t="s">
        <v>21</v>
      </c>
      <c r="L119" s="86" t="str">
        <f t="shared" si="13"/>
        <v/>
      </c>
      <c r="N119" s="286"/>
    </row>
    <row r="120" spans="2:14">
      <c r="B120" s="84"/>
      <c r="C120" s="19">
        <v>0</v>
      </c>
      <c r="D120" s="85" t="s">
        <v>20</v>
      </c>
      <c r="E120" s="21">
        <v>0</v>
      </c>
      <c r="F120" s="85" t="s">
        <v>21</v>
      </c>
      <c r="G120" s="86" t="str">
        <f t="shared" si="11"/>
        <v/>
      </c>
      <c r="H120" s="19">
        <f t="shared" si="12"/>
        <v>0</v>
      </c>
      <c r="I120" s="85" t="s">
        <v>20</v>
      </c>
      <c r="J120" s="21">
        <v>0</v>
      </c>
      <c r="K120" s="85" t="s">
        <v>21</v>
      </c>
      <c r="L120" s="86" t="str">
        <f t="shared" si="13"/>
        <v/>
      </c>
      <c r="N120" s="286"/>
    </row>
    <row r="121" spans="2:14">
      <c r="B121" s="87"/>
      <c r="C121" s="32">
        <v>0</v>
      </c>
      <c r="D121" s="88" t="s">
        <v>20</v>
      </c>
      <c r="E121" s="34">
        <v>0</v>
      </c>
      <c r="F121" s="88" t="s">
        <v>21</v>
      </c>
      <c r="G121" s="89" t="str">
        <f t="shared" si="11"/>
        <v/>
      </c>
      <c r="H121" s="32">
        <f t="shared" si="12"/>
        <v>0</v>
      </c>
      <c r="I121" s="88" t="s">
        <v>20</v>
      </c>
      <c r="J121" s="34">
        <v>0</v>
      </c>
      <c r="K121" s="95" t="s">
        <v>21</v>
      </c>
      <c r="L121" s="96" t="str">
        <f t="shared" si="13"/>
        <v/>
      </c>
      <c r="N121" s="286"/>
    </row>
    <row r="122" spans="2:14">
      <c r="B122" s="499" t="s">
        <v>106</v>
      </c>
      <c r="C122" s="500"/>
      <c r="D122" s="500"/>
      <c r="E122" s="500"/>
      <c r="F122" s="500"/>
      <c r="G122" s="97">
        <f>SUM(G112:G121)</f>
        <v>0</v>
      </c>
      <c r="H122" s="501" t="s">
        <v>107</v>
      </c>
      <c r="I122" s="502"/>
      <c r="J122" s="502"/>
      <c r="K122" s="503"/>
      <c r="L122" s="97">
        <f>SUM(L112:L121)</f>
        <v>0</v>
      </c>
      <c r="N122" s="286"/>
    </row>
    <row r="123" spans="2:14">
      <c r="N123" s="286"/>
    </row>
    <row r="124" spans="2:14">
      <c r="B124" s="514" t="s">
        <v>105</v>
      </c>
      <c r="C124" s="515"/>
      <c r="D124" s="515"/>
      <c r="E124" s="515"/>
      <c r="F124" s="515"/>
      <c r="G124" s="515"/>
      <c r="H124" s="515"/>
      <c r="I124" s="515"/>
      <c r="J124" s="515"/>
      <c r="K124" s="515"/>
      <c r="L124" s="516"/>
      <c r="N124" s="286"/>
    </row>
    <row r="125" spans="2:14">
      <c r="B125" s="7" t="s">
        <v>123</v>
      </c>
      <c r="C125" s="8" t="s">
        <v>11</v>
      </c>
      <c r="D125" s="508" t="s">
        <v>124</v>
      </c>
      <c r="E125" s="509"/>
      <c r="F125" s="510"/>
      <c r="G125" s="9" t="s">
        <v>13</v>
      </c>
      <c r="H125" s="8" t="s">
        <v>11</v>
      </c>
      <c r="I125" s="511" t="s">
        <v>125</v>
      </c>
      <c r="J125" s="512"/>
      <c r="K125" s="513"/>
      <c r="L125" s="10" t="s">
        <v>13</v>
      </c>
      <c r="N125" s="286"/>
    </row>
    <row r="126" spans="2:14">
      <c r="B126" s="81"/>
      <c r="C126" s="27">
        <v>0</v>
      </c>
      <c r="D126" s="82" t="s">
        <v>20</v>
      </c>
      <c r="E126" s="29">
        <v>0</v>
      </c>
      <c r="F126" s="82" t="s">
        <v>21</v>
      </c>
      <c r="G126" s="83" t="str">
        <f t="shared" ref="G126:G135" si="14">IF(C126&gt;0,PRODUCT(C126,E126),"")</f>
        <v/>
      </c>
      <c r="H126" s="27">
        <f t="shared" ref="H126:H135" si="15">C126</f>
        <v>0</v>
      </c>
      <c r="I126" s="82" t="s">
        <v>20</v>
      </c>
      <c r="J126" s="29">
        <v>0</v>
      </c>
      <c r="K126" s="82" t="s">
        <v>21</v>
      </c>
      <c r="L126" s="83" t="str">
        <f t="shared" ref="L126:L135" si="16">IF(H126&gt;0,PRODUCT(H126,J126),"")</f>
        <v/>
      </c>
      <c r="N126" s="286"/>
    </row>
    <row r="127" spans="2:14">
      <c r="B127" s="84"/>
      <c r="C127" s="19">
        <v>0</v>
      </c>
      <c r="D127" s="85" t="s">
        <v>20</v>
      </c>
      <c r="E127" s="21">
        <v>0</v>
      </c>
      <c r="F127" s="85" t="s">
        <v>21</v>
      </c>
      <c r="G127" s="86" t="str">
        <f t="shared" si="14"/>
        <v/>
      </c>
      <c r="H127" s="19">
        <f t="shared" si="15"/>
        <v>0</v>
      </c>
      <c r="I127" s="85" t="s">
        <v>20</v>
      </c>
      <c r="J127" s="21">
        <v>0</v>
      </c>
      <c r="K127" s="85" t="s">
        <v>21</v>
      </c>
      <c r="L127" s="86" t="str">
        <f t="shared" si="16"/>
        <v/>
      </c>
      <c r="N127" s="286"/>
    </row>
    <row r="128" spans="2:14">
      <c r="B128" s="84"/>
      <c r="C128" s="19">
        <v>0</v>
      </c>
      <c r="D128" s="85" t="s">
        <v>20</v>
      </c>
      <c r="E128" s="21">
        <v>0</v>
      </c>
      <c r="F128" s="85" t="s">
        <v>21</v>
      </c>
      <c r="G128" s="86" t="str">
        <f t="shared" si="14"/>
        <v/>
      </c>
      <c r="H128" s="19">
        <f t="shared" si="15"/>
        <v>0</v>
      </c>
      <c r="I128" s="85" t="s">
        <v>20</v>
      </c>
      <c r="J128" s="21">
        <v>0</v>
      </c>
      <c r="K128" s="85" t="s">
        <v>21</v>
      </c>
      <c r="L128" s="86" t="str">
        <f t="shared" si="16"/>
        <v/>
      </c>
      <c r="N128" s="286"/>
    </row>
    <row r="129" spans="2:14">
      <c r="B129" s="87"/>
      <c r="C129" s="32">
        <v>0</v>
      </c>
      <c r="D129" s="88" t="s">
        <v>20</v>
      </c>
      <c r="E129" s="34">
        <v>0</v>
      </c>
      <c r="F129" s="88" t="s">
        <v>21</v>
      </c>
      <c r="G129" s="89" t="str">
        <f t="shared" si="14"/>
        <v/>
      </c>
      <c r="H129" s="32">
        <f t="shared" si="15"/>
        <v>0</v>
      </c>
      <c r="I129" s="88" t="s">
        <v>20</v>
      </c>
      <c r="J129" s="34">
        <v>0</v>
      </c>
      <c r="K129" s="88" t="s">
        <v>21</v>
      </c>
      <c r="L129" s="89" t="str">
        <f t="shared" si="16"/>
        <v/>
      </c>
      <c r="N129" s="286"/>
    </row>
    <row r="130" spans="2:14">
      <c r="B130" s="90"/>
      <c r="C130" s="91">
        <v>0</v>
      </c>
      <c r="D130" s="92" t="s">
        <v>20</v>
      </c>
      <c r="E130" s="93">
        <v>0</v>
      </c>
      <c r="F130" s="92" t="s">
        <v>21</v>
      </c>
      <c r="G130" s="94" t="str">
        <f t="shared" si="14"/>
        <v/>
      </c>
      <c r="H130" s="91">
        <f t="shared" si="15"/>
        <v>0</v>
      </c>
      <c r="I130" s="92" t="s">
        <v>20</v>
      </c>
      <c r="J130" s="93">
        <v>0</v>
      </c>
      <c r="K130" s="92" t="s">
        <v>21</v>
      </c>
      <c r="L130" s="94" t="str">
        <f t="shared" si="16"/>
        <v/>
      </c>
      <c r="N130" s="286"/>
    </row>
    <row r="131" spans="2:14">
      <c r="B131" s="90"/>
      <c r="C131" s="91">
        <v>0</v>
      </c>
      <c r="D131" s="92" t="s">
        <v>20</v>
      </c>
      <c r="E131" s="93">
        <v>0</v>
      </c>
      <c r="F131" s="92" t="s">
        <v>21</v>
      </c>
      <c r="G131" s="94" t="str">
        <f t="shared" si="14"/>
        <v/>
      </c>
      <c r="H131" s="91">
        <f t="shared" si="15"/>
        <v>0</v>
      </c>
      <c r="I131" s="92" t="s">
        <v>20</v>
      </c>
      <c r="J131" s="93">
        <v>0</v>
      </c>
      <c r="K131" s="92" t="s">
        <v>21</v>
      </c>
      <c r="L131" s="94" t="str">
        <f t="shared" si="16"/>
        <v/>
      </c>
      <c r="N131" s="286"/>
    </row>
    <row r="132" spans="2:14">
      <c r="B132" s="81"/>
      <c r="C132" s="27">
        <v>0</v>
      </c>
      <c r="D132" s="82" t="s">
        <v>20</v>
      </c>
      <c r="E132" s="29">
        <v>0</v>
      </c>
      <c r="F132" s="82" t="s">
        <v>21</v>
      </c>
      <c r="G132" s="83" t="str">
        <f t="shared" si="14"/>
        <v/>
      </c>
      <c r="H132" s="27">
        <f t="shared" si="15"/>
        <v>0</v>
      </c>
      <c r="I132" s="82" t="s">
        <v>20</v>
      </c>
      <c r="J132" s="29">
        <v>0</v>
      </c>
      <c r="K132" s="82" t="s">
        <v>21</v>
      </c>
      <c r="L132" s="83" t="str">
        <f t="shared" si="16"/>
        <v/>
      </c>
      <c r="N132" s="286"/>
    </row>
    <row r="133" spans="2:14">
      <c r="B133" s="84"/>
      <c r="C133" s="19">
        <v>0</v>
      </c>
      <c r="D133" s="85" t="s">
        <v>20</v>
      </c>
      <c r="E133" s="21">
        <v>0</v>
      </c>
      <c r="F133" s="85" t="s">
        <v>21</v>
      </c>
      <c r="G133" s="86" t="str">
        <f t="shared" si="14"/>
        <v/>
      </c>
      <c r="H133" s="19">
        <f t="shared" si="15"/>
        <v>0</v>
      </c>
      <c r="I133" s="85" t="s">
        <v>20</v>
      </c>
      <c r="J133" s="21">
        <v>0</v>
      </c>
      <c r="K133" s="85" t="s">
        <v>21</v>
      </c>
      <c r="L133" s="86" t="str">
        <f t="shared" si="16"/>
        <v/>
      </c>
      <c r="N133" s="286"/>
    </row>
    <row r="134" spans="2:14">
      <c r="B134" s="84"/>
      <c r="C134" s="19">
        <v>0</v>
      </c>
      <c r="D134" s="85" t="s">
        <v>20</v>
      </c>
      <c r="E134" s="21">
        <v>0</v>
      </c>
      <c r="F134" s="85" t="s">
        <v>21</v>
      </c>
      <c r="G134" s="86" t="str">
        <f t="shared" si="14"/>
        <v/>
      </c>
      <c r="H134" s="19">
        <f t="shared" si="15"/>
        <v>0</v>
      </c>
      <c r="I134" s="85" t="s">
        <v>20</v>
      </c>
      <c r="J134" s="21">
        <v>0</v>
      </c>
      <c r="K134" s="85" t="s">
        <v>21</v>
      </c>
      <c r="L134" s="86" t="str">
        <f t="shared" si="16"/>
        <v/>
      </c>
      <c r="N134" s="286"/>
    </row>
    <row r="135" spans="2:14">
      <c r="B135" s="87"/>
      <c r="C135" s="32">
        <v>0</v>
      </c>
      <c r="D135" s="88" t="s">
        <v>20</v>
      </c>
      <c r="E135" s="34">
        <v>0</v>
      </c>
      <c r="F135" s="88" t="s">
        <v>21</v>
      </c>
      <c r="G135" s="89" t="str">
        <f t="shared" si="14"/>
        <v/>
      </c>
      <c r="H135" s="32">
        <f t="shared" si="15"/>
        <v>0</v>
      </c>
      <c r="I135" s="88" t="s">
        <v>20</v>
      </c>
      <c r="J135" s="34">
        <v>0</v>
      </c>
      <c r="K135" s="95" t="s">
        <v>21</v>
      </c>
      <c r="L135" s="96" t="str">
        <f t="shared" si="16"/>
        <v/>
      </c>
      <c r="N135" s="286"/>
    </row>
    <row r="136" spans="2:14">
      <c r="B136" s="499" t="s">
        <v>106</v>
      </c>
      <c r="C136" s="500"/>
      <c r="D136" s="500"/>
      <c r="E136" s="500"/>
      <c r="F136" s="500"/>
      <c r="G136" s="97">
        <f>SUM(G126:G135)</f>
        <v>0</v>
      </c>
      <c r="H136" s="501" t="s">
        <v>107</v>
      </c>
      <c r="I136" s="502"/>
      <c r="J136" s="502"/>
      <c r="K136" s="503"/>
      <c r="L136" s="97">
        <f>SUM(L126:L135)</f>
        <v>0</v>
      </c>
      <c r="N136" s="286"/>
    </row>
    <row r="137" spans="2:14">
      <c r="N137" s="286"/>
    </row>
    <row r="138" spans="2:14">
      <c r="B138" s="514" t="s">
        <v>184</v>
      </c>
      <c r="C138" s="515"/>
      <c r="D138" s="515"/>
      <c r="E138" s="515"/>
      <c r="F138" s="515"/>
      <c r="G138" s="515"/>
      <c r="H138" s="515"/>
      <c r="I138" s="515"/>
      <c r="J138" s="515"/>
      <c r="K138" s="515"/>
      <c r="L138" s="516"/>
      <c r="N138" s="286"/>
    </row>
    <row r="139" spans="2:14">
      <c r="B139" s="7" t="s">
        <v>123</v>
      </c>
      <c r="C139" s="8" t="s">
        <v>11</v>
      </c>
      <c r="D139" s="508" t="s">
        <v>124</v>
      </c>
      <c r="E139" s="509"/>
      <c r="F139" s="510"/>
      <c r="G139" s="9" t="s">
        <v>13</v>
      </c>
      <c r="H139" s="8" t="s">
        <v>11</v>
      </c>
      <c r="I139" s="511" t="s">
        <v>125</v>
      </c>
      <c r="J139" s="512"/>
      <c r="K139" s="513"/>
      <c r="L139" s="10" t="s">
        <v>13</v>
      </c>
      <c r="N139" s="286"/>
    </row>
    <row r="140" spans="2:14">
      <c r="B140" s="81"/>
      <c r="C140" s="27">
        <v>0</v>
      </c>
      <c r="D140" s="82" t="s">
        <v>20</v>
      </c>
      <c r="E140" s="29">
        <v>0</v>
      </c>
      <c r="F140" s="82" t="s">
        <v>21</v>
      </c>
      <c r="G140" s="83" t="str">
        <f t="shared" ref="G140:G149" si="17">IF(C140&gt;0,PRODUCT(C140,E140),"")</f>
        <v/>
      </c>
      <c r="H140" s="27">
        <f t="shared" ref="H140:H149" si="18">C140</f>
        <v>0</v>
      </c>
      <c r="I140" s="82" t="s">
        <v>20</v>
      </c>
      <c r="J140" s="29">
        <v>0</v>
      </c>
      <c r="K140" s="82" t="s">
        <v>21</v>
      </c>
      <c r="L140" s="83" t="str">
        <f t="shared" ref="L140:L149" si="19">IF(H140&gt;0,PRODUCT(H140,J140),"")</f>
        <v/>
      </c>
      <c r="N140" s="286"/>
    </row>
    <row r="141" spans="2:14">
      <c r="B141" s="84"/>
      <c r="C141" s="19">
        <v>0</v>
      </c>
      <c r="D141" s="85" t="s">
        <v>20</v>
      </c>
      <c r="E141" s="21">
        <v>0</v>
      </c>
      <c r="F141" s="85" t="s">
        <v>21</v>
      </c>
      <c r="G141" s="86" t="str">
        <f t="shared" si="17"/>
        <v/>
      </c>
      <c r="H141" s="19">
        <f t="shared" si="18"/>
        <v>0</v>
      </c>
      <c r="I141" s="85" t="s">
        <v>20</v>
      </c>
      <c r="J141" s="21">
        <v>0</v>
      </c>
      <c r="K141" s="85" t="s">
        <v>21</v>
      </c>
      <c r="L141" s="86" t="str">
        <f t="shared" si="19"/>
        <v/>
      </c>
      <c r="N141" s="286"/>
    </row>
    <row r="142" spans="2:14">
      <c r="B142" s="84"/>
      <c r="C142" s="19">
        <v>0</v>
      </c>
      <c r="D142" s="85" t="s">
        <v>20</v>
      </c>
      <c r="E142" s="21">
        <v>0</v>
      </c>
      <c r="F142" s="85" t="s">
        <v>21</v>
      </c>
      <c r="G142" s="86" t="str">
        <f t="shared" si="17"/>
        <v/>
      </c>
      <c r="H142" s="19">
        <f t="shared" si="18"/>
        <v>0</v>
      </c>
      <c r="I142" s="85" t="s">
        <v>20</v>
      </c>
      <c r="J142" s="21">
        <v>0</v>
      </c>
      <c r="K142" s="85" t="s">
        <v>21</v>
      </c>
      <c r="L142" s="86" t="str">
        <f t="shared" si="19"/>
        <v/>
      </c>
      <c r="N142" s="286"/>
    </row>
    <row r="143" spans="2:14">
      <c r="B143" s="87"/>
      <c r="C143" s="32">
        <v>0</v>
      </c>
      <c r="D143" s="88" t="s">
        <v>20</v>
      </c>
      <c r="E143" s="34">
        <v>0</v>
      </c>
      <c r="F143" s="88" t="s">
        <v>21</v>
      </c>
      <c r="G143" s="89" t="str">
        <f t="shared" si="17"/>
        <v/>
      </c>
      <c r="H143" s="32">
        <f t="shared" si="18"/>
        <v>0</v>
      </c>
      <c r="I143" s="88" t="s">
        <v>20</v>
      </c>
      <c r="J143" s="34">
        <v>0</v>
      </c>
      <c r="K143" s="88" t="s">
        <v>21</v>
      </c>
      <c r="L143" s="89" t="str">
        <f t="shared" si="19"/>
        <v/>
      </c>
      <c r="N143" s="286"/>
    </row>
    <row r="144" spans="2:14">
      <c r="B144" s="90"/>
      <c r="C144" s="91">
        <v>0</v>
      </c>
      <c r="D144" s="92" t="s">
        <v>20</v>
      </c>
      <c r="E144" s="93">
        <v>0</v>
      </c>
      <c r="F144" s="92" t="s">
        <v>21</v>
      </c>
      <c r="G144" s="94" t="str">
        <f t="shared" si="17"/>
        <v/>
      </c>
      <c r="H144" s="91">
        <f t="shared" si="18"/>
        <v>0</v>
      </c>
      <c r="I144" s="92" t="s">
        <v>20</v>
      </c>
      <c r="J144" s="93">
        <v>0</v>
      </c>
      <c r="K144" s="92" t="s">
        <v>21</v>
      </c>
      <c r="L144" s="94" t="str">
        <f t="shared" si="19"/>
        <v/>
      </c>
      <c r="N144" s="286"/>
    </row>
    <row r="145" spans="2:14">
      <c r="B145" s="90"/>
      <c r="C145" s="91">
        <v>0</v>
      </c>
      <c r="D145" s="92" t="s">
        <v>20</v>
      </c>
      <c r="E145" s="93">
        <v>0</v>
      </c>
      <c r="F145" s="92" t="s">
        <v>21</v>
      </c>
      <c r="G145" s="94" t="str">
        <f t="shared" si="17"/>
        <v/>
      </c>
      <c r="H145" s="91">
        <f t="shared" si="18"/>
        <v>0</v>
      </c>
      <c r="I145" s="92" t="s">
        <v>20</v>
      </c>
      <c r="J145" s="93">
        <v>0</v>
      </c>
      <c r="K145" s="92" t="s">
        <v>21</v>
      </c>
      <c r="L145" s="94" t="str">
        <f t="shared" si="19"/>
        <v/>
      </c>
      <c r="N145" s="286"/>
    </row>
    <row r="146" spans="2:14">
      <c r="B146" s="81"/>
      <c r="C146" s="27">
        <v>0</v>
      </c>
      <c r="D146" s="82" t="s">
        <v>20</v>
      </c>
      <c r="E146" s="29">
        <v>0</v>
      </c>
      <c r="F146" s="82" t="s">
        <v>21</v>
      </c>
      <c r="G146" s="83" t="str">
        <f t="shared" si="17"/>
        <v/>
      </c>
      <c r="H146" s="27">
        <f t="shared" si="18"/>
        <v>0</v>
      </c>
      <c r="I146" s="82" t="s">
        <v>20</v>
      </c>
      <c r="J146" s="29">
        <v>0</v>
      </c>
      <c r="K146" s="82" t="s">
        <v>21</v>
      </c>
      <c r="L146" s="83" t="str">
        <f t="shared" si="19"/>
        <v/>
      </c>
      <c r="N146" s="286"/>
    </row>
    <row r="147" spans="2:14">
      <c r="B147" s="84"/>
      <c r="C147" s="19">
        <v>0</v>
      </c>
      <c r="D147" s="85" t="s">
        <v>20</v>
      </c>
      <c r="E147" s="21">
        <v>0</v>
      </c>
      <c r="F147" s="85" t="s">
        <v>21</v>
      </c>
      <c r="G147" s="86" t="str">
        <f t="shared" si="17"/>
        <v/>
      </c>
      <c r="H147" s="19">
        <f t="shared" si="18"/>
        <v>0</v>
      </c>
      <c r="I147" s="85" t="s">
        <v>20</v>
      </c>
      <c r="J147" s="21">
        <v>0</v>
      </c>
      <c r="K147" s="85" t="s">
        <v>21</v>
      </c>
      <c r="L147" s="86" t="str">
        <f t="shared" si="19"/>
        <v/>
      </c>
      <c r="N147" s="286"/>
    </row>
    <row r="148" spans="2:14">
      <c r="B148" s="84"/>
      <c r="C148" s="19">
        <v>0</v>
      </c>
      <c r="D148" s="85" t="s">
        <v>20</v>
      </c>
      <c r="E148" s="21">
        <v>0</v>
      </c>
      <c r="F148" s="85" t="s">
        <v>21</v>
      </c>
      <c r="G148" s="86" t="str">
        <f t="shared" si="17"/>
        <v/>
      </c>
      <c r="H148" s="19">
        <f t="shared" si="18"/>
        <v>0</v>
      </c>
      <c r="I148" s="85" t="s">
        <v>20</v>
      </c>
      <c r="J148" s="21">
        <v>0</v>
      </c>
      <c r="K148" s="85" t="s">
        <v>21</v>
      </c>
      <c r="L148" s="86" t="str">
        <f t="shared" si="19"/>
        <v/>
      </c>
      <c r="N148" s="286"/>
    </row>
    <row r="149" spans="2:14">
      <c r="B149" s="87"/>
      <c r="C149" s="32">
        <v>0</v>
      </c>
      <c r="D149" s="88" t="s">
        <v>20</v>
      </c>
      <c r="E149" s="34">
        <v>0</v>
      </c>
      <c r="F149" s="88" t="s">
        <v>21</v>
      </c>
      <c r="G149" s="89" t="str">
        <f t="shared" si="17"/>
        <v/>
      </c>
      <c r="H149" s="32">
        <f t="shared" si="18"/>
        <v>0</v>
      </c>
      <c r="I149" s="88" t="s">
        <v>20</v>
      </c>
      <c r="J149" s="34">
        <v>0</v>
      </c>
      <c r="K149" s="95" t="s">
        <v>21</v>
      </c>
      <c r="L149" s="96" t="str">
        <f t="shared" si="19"/>
        <v/>
      </c>
      <c r="N149" s="286"/>
    </row>
    <row r="150" spans="2:14">
      <c r="B150" s="499" t="s">
        <v>106</v>
      </c>
      <c r="C150" s="500"/>
      <c r="D150" s="500"/>
      <c r="E150" s="500"/>
      <c r="F150" s="500"/>
      <c r="G150" s="97">
        <f>SUM(G140:G149)</f>
        <v>0</v>
      </c>
      <c r="H150" s="501" t="s">
        <v>107</v>
      </c>
      <c r="I150" s="502"/>
      <c r="J150" s="502"/>
      <c r="K150" s="503"/>
      <c r="L150" s="97">
        <f>SUM(L140:L149)</f>
        <v>0</v>
      </c>
      <c r="N150" s="286"/>
    </row>
    <row r="151" spans="2:14">
      <c r="N151" s="286"/>
    </row>
    <row r="152" spans="2:14">
      <c r="B152" s="514" t="s">
        <v>185</v>
      </c>
      <c r="C152" s="515"/>
      <c r="D152" s="515"/>
      <c r="E152" s="515"/>
      <c r="F152" s="515"/>
      <c r="G152" s="515"/>
      <c r="H152" s="515"/>
      <c r="I152" s="515"/>
      <c r="J152" s="515"/>
      <c r="K152" s="515"/>
      <c r="L152" s="516"/>
      <c r="N152" s="286"/>
    </row>
    <row r="153" spans="2:14">
      <c r="B153" s="7" t="s">
        <v>123</v>
      </c>
      <c r="C153" s="8" t="s">
        <v>11</v>
      </c>
      <c r="D153" s="508" t="s">
        <v>124</v>
      </c>
      <c r="E153" s="509"/>
      <c r="F153" s="510"/>
      <c r="G153" s="9" t="s">
        <v>13</v>
      </c>
      <c r="H153" s="8" t="s">
        <v>11</v>
      </c>
      <c r="I153" s="511" t="s">
        <v>125</v>
      </c>
      <c r="J153" s="512"/>
      <c r="K153" s="513"/>
      <c r="L153" s="10" t="s">
        <v>13</v>
      </c>
      <c r="N153" s="286"/>
    </row>
    <row r="154" spans="2:14">
      <c r="B154" s="81"/>
      <c r="C154" s="27">
        <v>0</v>
      </c>
      <c r="D154" s="82" t="s">
        <v>20</v>
      </c>
      <c r="E154" s="29">
        <v>0</v>
      </c>
      <c r="F154" s="82" t="s">
        <v>21</v>
      </c>
      <c r="G154" s="83" t="str">
        <f t="shared" ref="G154:G163" si="20">IF(C154&gt;0,PRODUCT(C154,E154),"")</f>
        <v/>
      </c>
      <c r="H154" s="27">
        <f t="shared" ref="H154:H163" si="21">C154</f>
        <v>0</v>
      </c>
      <c r="I154" s="82" t="s">
        <v>20</v>
      </c>
      <c r="J154" s="29">
        <v>0</v>
      </c>
      <c r="K154" s="82" t="s">
        <v>21</v>
      </c>
      <c r="L154" s="83" t="str">
        <f t="shared" ref="L154:L163" si="22">IF(H154&gt;0,PRODUCT(H154,J154),"")</f>
        <v/>
      </c>
      <c r="N154" s="286"/>
    </row>
    <row r="155" spans="2:14">
      <c r="B155" s="84"/>
      <c r="C155" s="19">
        <v>0</v>
      </c>
      <c r="D155" s="85" t="s">
        <v>20</v>
      </c>
      <c r="E155" s="21">
        <v>0</v>
      </c>
      <c r="F155" s="85" t="s">
        <v>21</v>
      </c>
      <c r="G155" s="86" t="str">
        <f t="shared" si="20"/>
        <v/>
      </c>
      <c r="H155" s="19">
        <f t="shared" si="21"/>
        <v>0</v>
      </c>
      <c r="I155" s="85" t="s">
        <v>20</v>
      </c>
      <c r="J155" s="21">
        <v>0</v>
      </c>
      <c r="K155" s="85" t="s">
        <v>21</v>
      </c>
      <c r="L155" s="86" t="str">
        <f t="shared" si="22"/>
        <v/>
      </c>
      <c r="N155" s="286"/>
    </row>
    <row r="156" spans="2:14">
      <c r="B156" s="84"/>
      <c r="C156" s="19">
        <v>0</v>
      </c>
      <c r="D156" s="85" t="s">
        <v>20</v>
      </c>
      <c r="E156" s="21">
        <v>0</v>
      </c>
      <c r="F156" s="85" t="s">
        <v>21</v>
      </c>
      <c r="G156" s="86" t="str">
        <f t="shared" si="20"/>
        <v/>
      </c>
      <c r="H156" s="19">
        <f t="shared" si="21"/>
        <v>0</v>
      </c>
      <c r="I156" s="85" t="s">
        <v>20</v>
      </c>
      <c r="J156" s="21">
        <v>0</v>
      </c>
      <c r="K156" s="85" t="s">
        <v>21</v>
      </c>
      <c r="L156" s="86" t="str">
        <f t="shared" si="22"/>
        <v/>
      </c>
      <c r="N156" s="286"/>
    </row>
    <row r="157" spans="2:14">
      <c r="B157" s="87"/>
      <c r="C157" s="32">
        <v>0</v>
      </c>
      <c r="D157" s="88" t="s">
        <v>20</v>
      </c>
      <c r="E157" s="34">
        <v>0</v>
      </c>
      <c r="F157" s="88" t="s">
        <v>21</v>
      </c>
      <c r="G157" s="89" t="str">
        <f t="shared" si="20"/>
        <v/>
      </c>
      <c r="H157" s="32">
        <f t="shared" si="21"/>
        <v>0</v>
      </c>
      <c r="I157" s="88" t="s">
        <v>20</v>
      </c>
      <c r="J157" s="34">
        <v>0</v>
      </c>
      <c r="K157" s="88" t="s">
        <v>21</v>
      </c>
      <c r="L157" s="89" t="str">
        <f t="shared" si="22"/>
        <v/>
      </c>
      <c r="N157" s="286"/>
    </row>
    <row r="158" spans="2:14">
      <c r="B158" s="90"/>
      <c r="C158" s="91">
        <v>0</v>
      </c>
      <c r="D158" s="92" t="s">
        <v>20</v>
      </c>
      <c r="E158" s="93">
        <v>0</v>
      </c>
      <c r="F158" s="92" t="s">
        <v>21</v>
      </c>
      <c r="G158" s="94" t="str">
        <f t="shared" si="20"/>
        <v/>
      </c>
      <c r="H158" s="91">
        <f t="shared" si="21"/>
        <v>0</v>
      </c>
      <c r="I158" s="92" t="s">
        <v>20</v>
      </c>
      <c r="J158" s="93">
        <v>0</v>
      </c>
      <c r="K158" s="92" t="s">
        <v>21</v>
      </c>
      <c r="L158" s="94" t="str">
        <f t="shared" si="22"/>
        <v/>
      </c>
      <c r="N158" s="286"/>
    </row>
    <row r="159" spans="2:14">
      <c r="B159" s="90"/>
      <c r="C159" s="91">
        <v>0</v>
      </c>
      <c r="D159" s="92" t="s">
        <v>20</v>
      </c>
      <c r="E159" s="93">
        <v>0</v>
      </c>
      <c r="F159" s="92" t="s">
        <v>21</v>
      </c>
      <c r="G159" s="94" t="str">
        <f t="shared" si="20"/>
        <v/>
      </c>
      <c r="H159" s="91">
        <f t="shared" si="21"/>
        <v>0</v>
      </c>
      <c r="I159" s="92" t="s">
        <v>20</v>
      </c>
      <c r="J159" s="93">
        <v>0</v>
      </c>
      <c r="K159" s="92" t="s">
        <v>21</v>
      </c>
      <c r="L159" s="94" t="str">
        <f t="shared" si="22"/>
        <v/>
      </c>
      <c r="N159" s="286"/>
    </row>
    <row r="160" spans="2:14">
      <c r="B160" s="81"/>
      <c r="C160" s="27">
        <v>0</v>
      </c>
      <c r="D160" s="82" t="s">
        <v>20</v>
      </c>
      <c r="E160" s="29">
        <v>0</v>
      </c>
      <c r="F160" s="82" t="s">
        <v>21</v>
      </c>
      <c r="G160" s="83" t="str">
        <f t="shared" si="20"/>
        <v/>
      </c>
      <c r="H160" s="27">
        <f t="shared" si="21"/>
        <v>0</v>
      </c>
      <c r="I160" s="82" t="s">
        <v>20</v>
      </c>
      <c r="J160" s="29">
        <v>0</v>
      </c>
      <c r="K160" s="82" t="s">
        <v>21</v>
      </c>
      <c r="L160" s="83" t="str">
        <f t="shared" si="22"/>
        <v/>
      </c>
      <c r="N160" s="286"/>
    </row>
    <row r="161" spans="2:14">
      <c r="B161" s="84"/>
      <c r="C161" s="19">
        <v>0</v>
      </c>
      <c r="D161" s="85" t="s">
        <v>20</v>
      </c>
      <c r="E161" s="21">
        <v>0</v>
      </c>
      <c r="F161" s="85" t="s">
        <v>21</v>
      </c>
      <c r="G161" s="86" t="str">
        <f t="shared" si="20"/>
        <v/>
      </c>
      <c r="H161" s="19">
        <f t="shared" si="21"/>
        <v>0</v>
      </c>
      <c r="I161" s="85" t="s">
        <v>20</v>
      </c>
      <c r="J161" s="21">
        <v>0</v>
      </c>
      <c r="K161" s="85" t="s">
        <v>21</v>
      </c>
      <c r="L161" s="86" t="str">
        <f t="shared" si="22"/>
        <v/>
      </c>
      <c r="N161" s="286"/>
    </row>
    <row r="162" spans="2:14">
      <c r="B162" s="84"/>
      <c r="C162" s="19">
        <v>0</v>
      </c>
      <c r="D162" s="85" t="s">
        <v>20</v>
      </c>
      <c r="E162" s="21">
        <v>0</v>
      </c>
      <c r="F162" s="85" t="s">
        <v>21</v>
      </c>
      <c r="G162" s="86" t="str">
        <f t="shared" si="20"/>
        <v/>
      </c>
      <c r="H162" s="19">
        <f t="shared" si="21"/>
        <v>0</v>
      </c>
      <c r="I162" s="85" t="s">
        <v>20</v>
      </c>
      <c r="J162" s="21">
        <v>0</v>
      </c>
      <c r="K162" s="85" t="s">
        <v>21</v>
      </c>
      <c r="L162" s="86" t="str">
        <f t="shared" si="22"/>
        <v/>
      </c>
      <c r="N162" s="286"/>
    </row>
    <row r="163" spans="2:14">
      <c r="B163" s="87"/>
      <c r="C163" s="32">
        <v>0</v>
      </c>
      <c r="D163" s="88" t="s">
        <v>20</v>
      </c>
      <c r="E163" s="34">
        <v>0</v>
      </c>
      <c r="F163" s="88" t="s">
        <v>21</v>
      </c>
      <c r="G163" s="89" t="str">
        <f t="shared" si="20"/>
        <v/>
      </c>
      <c r="H163" s="32">
        <f t="shared" si="21"/>
        <v>0</v>
      </c>
      <c r="I163" s="88" t="s">
        <v>20</v>
      </c>
      <c r="J163" s="34">
        <v>0</v>
      </c>
      <c r="K163" s="95" t="s">
        <v>21</v>
      </c>
      <c r="L163" s="96" t="str">
        <f t="shared" si="22"/>
        <v/>
      </c>
      <c r="N163" s="286"/>
    </row>
    <row r="164" spans="2:14">
      <c r="B164" s="499" t="s">
        <v>106</v>
      </c>
      <c r="C164" s="500"/>
      <c r="D164" s="500"/>
      <c r="E164" s="500"/>
      <c r="F164" s="500"/>
      <c r="G164" s="97">
        <f>SUM(G154:G163)</f>
        <v>0</v>
      </c>
      <c r="H164" s="501" t="s">
        <v>107</v>
      </c>
      <c r="I164" s="502"/>
      <c r="J164" s="502"/>
      <c r="K164" s="503"/>
      <c r="L164" s="97">
        <f>SUM(L154:L163)</f>
        <v>0</v>
      </c>
      <c r="N164" s="286"/>
    </row>
    <row r="165" spans="2:14">
      <c r="N165" s="286"/>
    </row>
    <row r="166" spans="2:14">
      <c r="B166" s="514" t="s">
        <v>195</v>
      </c>
      <c r="C166" s="515"/>
      <c r="D166" s="515"/>
      <c r="E166" s="515"/>
      <c r="F166" s="515"/>
      <c r="G166" s="515"/>
      <c r="H166" s="515"/>
      <c r="I166" s="515"/>
      <c r="J166" s="515"/>
      <c r="K166" s="515"/>
      <c r="L166" s="516"/>
      <c r="N166" s="286"/>
    </row>
    <row r="167" spans="2:14">
      <c r="B167" s="7" t="s">
        <v>123</v>
      </c>
      <c r="C167" s="8" t="s">
        <v>11</v>
      </c>
      <c r="D167" s="508" t="s">
        <v>124</v>
      </c>
      <c r="E167" s="509"/>
      <c r="F167" s="510"/>
      <c r="G167" s="9" t="s">
        <v>13</v>
      </c>
      <c r="H167" s="8" t="s">
        <v>11</v>
      </c>
      <c r="I167" s="511" t="s">
        <v>125</v>
      </c>
      <c r="J167" s="512"/>
      <c r="K167" s="513"/>
      <c r="L167" s="10" t="s">
        <v>13</v>
      </c>
      <c r="N167" s="286"/>
    </row>
    <row r="168" spans="2:14">
      <c r="B168" s="81"/>
      <c r="C168" s="27">
        <v>0</v>
      </c>
      <c r="D168" s="82" t="s">
        <v>20</v>
      </c>
      <c r="E168" s="29">
        <v>0</v>
      </c>
      <c r="F168" s="82" t="s">
        <v>21</v>
      </c>
      <c r="G168" s="83" t="str">
        <f t="shared" ref="G168:G177" si="23">IF(C168&gt;0,PRODUCT(C168,E168),"")</f>
        <v/>
      </c>
      <c r="H168" s="27">
        <f t="shared" ref="H168:H177" si="24">C168</f>
        <v>0</v>
      </c>
      <c r="I168" s="82" t="s">
        <v>20</v>
      </c>
      <c r="J168" s="29">
        <v>0</v>
      </c>
      <c r="K168" s="82" t="s">
        <v>21</v>
      </c>
      <c r="L168" s="83" t="str">
        <f t="shared" ref="L168:L177" si="25">IF(H168&gt;0,PRODUCT(H168,J168),"")</f>
        <v/>
      </c>
      <c r="N168" s="286"/>
    </row>
    <row r="169" spans="2:14">
      <c r="B169" s="84"/>
      <c r="C169" s="19">
        <v>0</v>
      </c>
      <c r="D169" s="85" t="s">
        <v>20</v>
      </c>
      <c r="E169" s="21">
        <v>0</v>
      </c>
      <c r="F169" s="85" t="s">
        <v>21</v>
      </c>
      <c r="G169" s="86" t="str">
        <f t="shared" si="23"/>
        <v/>
      </c>
      <c r="H169" s="19">
        <f t="shared" si="24"/>
        <v>0</v>
      </c>
      <c r="I169" s="85" t="s">
        <v>20</v>
      </c>
      <c r="J169" s="21">
        <v>0</v>
      </c>
      <c r="K169" s="85" t="s">
        <v>21</v>
      </c>
      <c r="L169" s="86" t="str">
        <f t="shared" si="25"/>
        <v/>
      </c>
      <c r="N169" s="286"/>
    </row>
    <row r="170" spans="2:14">
      <c r="B170" s="84"/>
      <c r="C170" s="19">
        <v>0</v>
      </c>
      <c r="D170" s="85" t="s">
        <v>20</v>
      </c>
      <c r="E170" s="21">
        <v>0</v>
      </c>
      <c r="F170" s="85" t="s">
        <v>21</v>
      </c>
      <c r="G170" s="86" t="str">
        <f t="shared" si="23"/>
        <v/>
      </c>
      <c r="H170" s="19">
        <f t="shared" si="24"/>
        <v>0</v>
      </c>
      <c r="I170" s="85" t="s">
        <v>20</v>
      </c>
      <c r="J170" s="21">
        <v>0</v>
      </c>
      <c r="K170" s="85" t="s">
        <v>21</v>
      </c>
      <c r="L170" s="86" t="str">
        <f t="shared" si="25"/>
        <v/>
      </c>
      <c r="N170" s="286"/>
    </row>
    <row r="171" spans="2:14">
      <c r="B171" s="87"/>
      <c r="C171" s="32">
        <v>0</v>
      </c>
      <c r="D171" s="88" t="s">
        <v>20</v>
      </c>
      <c r="E171" s="34">
        <v>0</v>
      </c>
      <c r="F171" s="88" t="s">
        <v>21</v>
      </c>
      <c r="G171" s="89" t="str">
        <f t="shared" si="23"/>
        <v/>
      </c>
      <c r="H171" s="32">
        <f t="shared" si="24"/>
        <v>0</v>
      </c>
      <c r="I171" s="88" t="s">
        <v>20</v>
      </c>
      <c r="J171" s="34">
        <v>0</v>
      </c>
      <c r="K171" s="88" t="s">
        <v>21</v>
      </c>
      <c r="L171" s="89" t="str">
        <f t="shared" si="25"/>
        <v/>
      </c>
      <c r="N171" s="286"/>
    </row>
    <row r="172" spans="2:14">
      <c r="B172" s="90"/>
      <c r="C172" s="91">
        <v>0</v>
      </c>
      <c r="D172" s="92" t="s">
        <v>20</v>
      </c>
      <c r="E172" s="93">
        <v>0</v>
      </c>
      <c r="F172" s="92" t="s">
        <v>21</v>
      </c>
      <c r="G172" s="94" t="str">
        <f t="shared" si="23"/>
        <v/>
      </c>
      <c r="H172" s="91">
        <f t="shared" si="24"/>
        <v>0</v>
      </c>
      <c r="I172" s="92" t="s">
        <v>20</v>
      </c>
      <c r="J172" s="93">
        <v>0</v>
      </c>
      <c r="K172" s="92" t="s">
        <v>21</v>
      </c>
      <c r="L172" s="94" t="str">
        <f t="shared" si="25"/>
        <v/>
      </c>
      <c r="N172" s="286"/>
    </row>
    <row r="173" spans="2:14">
      <c r="B173" s="90"/>
      <c r="C173" s="91">
        <v>0</v>
      </c>
      <c r="D173" s="92" t="s">
        <v>20</v>
      </c>
      <c r="E173" s="93">
        <v>0</v>
      </c>
      <c r="F173" s="92" t="s">
        <v>21</v>
      </c>
      <c r="G173" s="94" t="str">
        <f t="shared" si="23"/>
        <v/>
      </c>
      <c r="H173" s="91">
        <f t="shared" si="24"/>
        <v>0</v>
      </c>
      <c r="I173" s="92" t="s">
        <v>20</v>
      </c>
      <c r="J173" s="93">
        <v>0</v>
      </c>
      <c r="K173" s="92" t="s">
        <v>21</v>
      </c>
      <c r="L173" s="94" t="str">
        <f t="shared" si="25"/>
        <v/>
      </c>
      <c r="N173" s="286"/>
    </row>
    <row r="174" spans="2:14">
      <c r="B174" s="81"/>
      <c r="C174" s="27">
        <v>0</v>
      </c>
      <c r="D174" s="82" t="s">
        <v>20</v>
      </c>
      <c r="E174" s="29">
        <v>0</v>
      </c>
      <c r="F174" s="82" t="s">
        <v>21</v>
      </c>
      <c r="G174" s="83" t="str">
        <f t="shared" si="23"/>
        <v/>
      </c>
      <c r="H174" s="27">
        <f t="shared" si="24"/>
        <v>0</v>
      </c>
      <c r="I174" s="82" t="s">
        <v>20</v>
      </c>
      <c r="J174" s="29">
        <v>0</v>
      </c>
      <c r="K174" s="82" t="s">
        <v>21</v>
      </c>
      <c r="L174" s="83" t="str">
        <f t="shared" si="25"/>
        <v/>
      </c>
      <c r="N174" s="286"/>
    </row>
    <row r="175" spans="2:14">
      <c r="B175" s="84"/>
      <c r="C175" s="19">
        <v>0</v>
      </c>
      <c r="D175" s="85" t="s">
        <v>20</v>
      </c>
      <c r="E175" s="21">
        <v>0</v>
      </c>
      <c r="F175" s="85" t="s">
        <v>21</v>
      </c>
      <c r="G175" s="86" t="str">
        <f t="shared" si="23"/>
        <v/>
      </c>
      <c r="H175" s="19">
        <f t="shared" si="24"/>
        <v>0</v>
      </c>
      <c r="I175" s="85" t="s">
        <v>20</v>
      </c>
      <c r="J175" s="21">
        <v>0</v>
      </c>
      <c r="K175" s="85" t="s">
        <v>21</v>
      </c>
      <c r="L175" s="86" t="str">
        <f t="shared" si="25"/>
        <v/>
      </c>
      <c r="N175" s="286"/>
    </row>
    <row r="176" spans="2:14">
      <c r="B176" s="84"/>
      <c r="C176" s="19">
        <v>0</v>
      </c>
      <c r="D176" s="85" t="s">
        <v>20</v>
      </c>
      <c r="E176" s="21">
        <v>0</v>
      </c>
      <c r="F176" s="85" t="s">
        <v>21</v>
      </c>
      <c r="G176" s="86" t="str">
        <f t="shared" si="23"/>
        <v/>
      </c>
      <c r="H176" s="19">
        <f t="shared" si="24"/>
        <v>0</v>
      </c>
      <c r="I176" s="85" t="s">
        <v>20</v>
      </c>
      <c r="J176" s="21">
        <v>0</v>
      </c>
      <c r="K176" s="85" t="s">
        <v>21</v>
      </c>
      <c r="L176" s="86" t="str">
        <f t="shared" si="25"/>
        <v/>
      </c>
      <c r="N176" s="286"/>
    </row>
    <row r="177" spans="2:14">
      <c r="B177" s="87"/>
      <c r="C177" s="32">
        <v>0</v>
      </c>
      <c r="D177" s="88" t="s">
        <v>20</v>
      </c>
      <c r="E177" s="34">
        <v>0</v>
      </c>
      <c r="F177" s="88" t="s">
        <v>21</v>
      </c>
      <c r="G177" s="89" t="str">
        <f t="shared" si="23"/>
        <v/>
      </c>
      <c r="H177" s="32">
        <f t="shared" si="24"/>
        <v>0</v>
      </c>
      <c r="I177" s="88" t="s">
        <v>20</v>
      </c>
      <c r="J177" s="34">
        <v>0</v>
      </c>
      <c r="K177" s="95" t="s">
        <v>21</v>
      </c>
      <c r="L177" s="96" t="str">
        <f t="shared" si="25"/>
        <v/>
      </c>
      <c r="N177" s="286"/>
    </row>
    <row r="178" spans="2:14">
      <c r="B178" s="499" t="s">
        <v>106</v>
      </c>
      <c r="C178" s="500"/>
      <c r="D178" s="500"/>
      <c r="E178" s="500"/>
      <c r="F178" s="500"/>
      <c r="G178" s="97">
        <f>SUM(G168:G177)</f>
        <v>0</v>
      </c>
      <c r="H178" s="501" t="s">
        <v>107</v>
      </c>
      <c r="I178" s="502"/>
      <c r="J178" s="502"/>
      <c r="K178" s="503"/>
      <c r="L178" s="97">
        <f>SUM(L168:L177)</f>
        <v>0</v>
      </c>
      <c r="N178" s="286"/>
    </row>
    <row r="179" spans="2:14">
      <c r="N179" s="286"/>
    </row>
    <row r="180" spans="2:14">
      <c r="B180" s="514" t="s">
        <v>196</v>
      </c>
      <c r="C180" s="515"/>
      <c r="D180" s="515"/>
      <c r="E180" s="515"/>
      <c r="F180" s="515"/>
      <c r="G180" s="515"/>
      <c r="H180" s="515"/>
      <c r="I180" s="515"/>
      <c r="J180" s="515"/>
      <c r="K180" s="515"/>
      <c r="L180" s="516"/>
      <c r="N180" s="286"/>
    </row>
    <row r="181" spans="2:14">
      <c r="B181" s="7" t="s">
        <v>123</v>
      </c>
      <c r="C181" s="8" t="s">
        <v>11</v>
      </c>
      <c r="D181" s="508" t="s">
        <v>124</v>
      </c>
      <c r="E181" s="509"/>
      <c r="F181" s="510"/>
      <c r="G181" s="9" t="s">
        <v>13</v>
      </c>
      <c r="H181" s="8" t="s">
        <v>11</v>
      </c>
      <c r="I181" s="511" t="s">
        <v>125</v>
      </c>
      <c r="J181" s="512"/>
      <c r="K181" s="513"/>
      <c r="L181" s="10" t="s">
        <v>13</v>
      </c>
      <c r="N181" s="286"/>
    </row>
    <row r="182" spans="2:14">
      <c r="B182" s="81"/>
      <c r="C182" s="27"/>
      <c r="D182" s="82" t="s">
        <v>20</v>
      </c>
      <c r="E182" s="29">
        <v>0</v>
      </c>
      <c r="F182" s="82" t="s">
        <v>21</v>
      </c>
      <c r="G182" s="83" t="str">
        <f t="shared" ref="G182:G191" si="26">IF(C182&gt;0,PRODUCT(C182,E182),"")</f>
        <v/>
      </c>
      <c r="H182" s="27">
        <f t="shared" ref="H182:H191" si="27">C182</f>
        <v>0</v>
      </c>
      <c r="I182" s="82" t="s">
        <v>20</v>
      </c>
      <c r="J182" s="29">
        <v>0</v>
      </c>
      <c r="K182" s="82" t="s">
        <v>21</v>
      </c>
      <c r="L182" s="83" t="str">
        <f t="shared" ref="L182:L191" si="28">IF(H182&gt;0,PRODUCT(H182,J182),"")</f>
        <v/>
      </c>
      <c r="N182" s="286"/>
    </row>
    <row r="183" spans="2:14">
      <c r="B183" s="84"/>
      <c r="C183" s="19">
        <v>0</v>
      </c>
      <c r="D183" s="85" t="s">
        <v>20</v>
      </c>
      <c r="E183" s="21">
        <v>0</v>
      </c>
      <c r="F183" s="85" t="s">
        <v>21</v>
      </c>
      <c r="G183" s="86" t="str">
        <f t="shared" si="26"/>
        <v/>
      </c>
      <c r="H183" s="19">
        <f t="shared" si="27"/>
        <v>0</v>
      </c>
      <c r="I183" s="85" t="s">
        <v>20</v>
      </c>
      <c r="J183" s="21">
        <v>0</v>
      </c>
      <c r="K183" s="85" t="s">
        <v>21</v>
      </c>
      <c r="L183" s="86" t="str">
        <f t="shared" si="28"/>
        <v/>
      </c>
      <c r="N183" s="286"/>
    </row>
    <row r="184" spans="2:14">
      <c r="B184" s="84"/>
      <c r="C184" s="19">
        <v>0</v>
      </c>
      <c r="D184" s="85" t="s">
        <v>20</v>
      </c>
      <c r="E184" s="21">
        <v>0</v>
      </c>
      <c r="F184" s="85" t="s">
        <v>21</v>
      </c>
      <c r="G184" s="86" t="str">
        <f t="shared" si="26"/>
        <v/>
      </c>
      <c r="H184" s="19">
        <f t="shared" si="27"/>
        <v>0</v>
      </c>
      <c r="I184" s="85" t="s">
        <v>20</v>
      </c>
      <c r="J184" s="21">
        <v>0</v>
      </c>
      <c r="K184" s="85" t="s">
        <v>21</v>
      </c>
      <c r="L184" s="86" t="str">
        <f t="shared" si="28"/>
        <v/>
      </c>
      <c r="N184" s="286"/>
    </row>
    <row r="185" spans="2:14">
      <c r="B185" s="87"/>
      <c r="C185" s="32">
        <v>0</v>
      </c>
      <c r="D185" s="88" t="s">
        <v>20</v>
      </c>
      <c r="E185" s="34">
        <v>0</v>
      </c>
      <c r="F185" s="88" t="s">
        <v>21</v>
      </c>
      <c r="G185" s="89" t="str">
        <f t="shared" si="26"/>
        <v/>
      </c>
      <c r="H185" s="32">
        <f t="shared" si="27"/>
        <v>0</v>
      </c>
      <c r="I185" s="88" t="s">
        <v>20</v>
      </c>
      <c r="J185" s="34">
        <v>0</v>
      </c>
      <c r="K185" s="88" t="s">
        <v>21</v>
      </c>
      <c r="L185" s="89" t="str">
        <f t="shared" si="28"/>
        <v/>
      </c>
      <c r="N185" s="286"/>
    </row>
    <row r="186" spans="2:14">
      <c r="B186" s="90"/>
      <c r="C186" s="91">
        <v>0</v>
      </c>
      <c r="D186" s="92" t="s">
        <v>20</v>
      </c>
      <c r="E186" s="93">
        <v>0</v>
      </c>
      <c r="F186" s="92" t="s">
        <v>21</v>
      </c>
      <c r="G186" s="94" t="str">
        <f t="shared" si="26"/>
        <v/>
      </c>
      <c r="H186" s="91">
        <f t="shared" si="27"/>
        <v>0</v>
      </c>
      <c r="I186" s="92" t="s">
        <v>20</v>
      </c>
      <c r="J186" s="93">
        <v>0</v>
      </c>
      <c r="K186" s="92" t="s">
        <v>21</v>
      </c>
      <c r="L186" s="94" t="str">
        <f t="shared" si="28"/>
        <v/>
      </c>
      <c r="N186" s="286"/>
    </row>
    <row r="187" spans="2:14">
      <c r="B187" s="90"/>
      <c r="C187" s="91">
        <v>0</v>
      </c>
      <c r="D187" s="92" t="s">
        <v>20</v>
      </c>
      <c r="E187" s="93">
        <v>0</v>
      </c>
      <c r="F187" s="92" t="s">
        <v>21</v>
      </c>
      <c r="G187" s="94" t="str">
        <f t="shared" si="26"/>
        <v/>
      </c>
      <c r="H187" s="91">
        <f t="shared" si="27"/>
        <v>0</v>
      </c>
      <c r="I187" s="92" t="s">
        <v>20</v>
      </c>
      <c r="J187" s="93">
        <v>0</v>
      </c>
      <c r="K187" s="92" t="s">
        <v>21</v>
      </c>
      <c r="L187" s="94" t="str">
        <f t="shared" si="28"/>
        <v/>
      </c>
      <c r="N187" s="286"/>
    </row>
    <row r="188" spans="2:14">
      <c r="B188" s="81"/>
      <c r="C188" s="27">
        <v>0</v>
      </c>
      <c r="D188" s="82" t="s">
        <v>20</v>
      </c>
      <c r="E188" s="29">
        <v>0</v>
      </c>
      <c r="F188" s="82" t="s">
        <v>21</v>
      </c>
      <c r="G188" s="83" t="str">
        <f t="shared" si="26"/>
        <v/>
      </c>
      <c r="H188" s="27">
        <f t="shared" si="27"/>
        <v>0</v>
      </c>
      <c r="I188" s="82" t="s">
        <v>20</v>
      </c>
      <c r="J188" s="29">
        <v>0</v>
      </c>
      <c r="K188" s="82" t="s">
        <v>21</v>
      </c>
      <c r="L188" s="83" t="str">
        <f t="shared" si="28"/>
        <v/>
      </c>
      <c r="N188" s="286"/>
    </row>
    <row r="189" spans="2:14">
      <c r="B189" s="84"/>
      <c r="C189" s="19">
        <v>0</v>
      </c>
      <c r="D189" s="85" t="s">
        <v>20</v>
      </c>
      <c r="E189" s="21">
        <v>0</v>
      </c>
      <c r="F189" s="85" t="s">
        <v>21</v>
      </c>
      <c r="G189" s="86" t="str">
        <f t="shared" si="26"/>
        <v/>
      </c>
      <c r="H189" s="19">
        <f t="shared" si="27"/>
        <v>0</v>
      </c>
      <c r="I189" s="85" t="s">
        <v>20</v>
      </c>
      <c r="J189" s="21">
        <v>0</v>
      </c>
      <c r="K189" s="85" t="s">
        <v>21</v>
      </c>
      <c r="L189" s="86" t="str">
        <f t="shared" si="28"/>
        <v/>
      </c>
      <c r="N189" s="286"/>
    </row>
    <row r="190" spans="2:14">
      <c r="B190" s="84"/>
      <c r="C190" s="19">
        <v>0</v>
      </c>
      <c r="D190" s="85" t="s">
        <v>20</v>
      </c>
      <c r="E190" s="21">
        <v>0</v>
      </c>
      <c r="F190" s="85" t="s">
        <v>21</v>
      </c>
      <c r="G190" s="86" t="str">
        <f t="shared" si="26"/>
        <v/>
      </c>
      <c r="H190" s="19">
        <f t="shared" si="27"/>
        <v>0</v>
      </c>
      <c r="I190" s="85" t="s">
        <v>20</v>
      </c>
      <c r="J190" s="21">
        <v>0</v>
      </c>
      <c r="K190" s="85" t="s">
        <v>21</v>
      </c>
      <c r="L190" s="86" t="str">
        <f t="shared" si="28"/>
        <v/>
      </c>
      <c r="N190" s="286"/>
    </row>
    <row r="191" spans="2:14">
      <c r="B191" s="87"/>
      <c r="C191" s="32">
        <v>0</v>
      </c>
      <c r="D191" s="88" t="s">
        <v>20</v>
      </c>
      <c r="E191" s="34">
        <v>0</v>
      </c>
      <c r="F191" s="88" t="s">
        <v>21</v>
      </c>
      <c r="G191" s="89" t="str">
        <f t="shared" si="26"/>
        <v/>
      </c>
      <c r="H191" s="32">
        <f t="shared" si="27"/>
        <v>0</v>
      </c>
      <c r="I191" s="88" t="s">
        <v>20</v>
      </c>
      <c r="J191" s="34">
        <v>0</v>
      </c>
      <c r="K191" s="95" t="s">
        <v>21</v>
      </c>
      <c r="L191" s="96" t="str">
        <f t="shared" si="28"/>
        <v/>
      </c>
      <c r="N191" s="286"/>
    </row>
    <row r="192" spans="2:14">
      <c r="B192" s="499" t="s">
        <v>106</v>
      </c>
      <c r="C192" s="500"/>
      <c r="D192" s="500"/>
      <c r="E192" s="500"/>
      <c r="F192" s="500"/>
      <c r="G192" s="97">
        <f>SUM(G182:G191)</f>
        <v>0</v>
      </c>
      <c r="H192" s="501" t="s">
        <v>107</v>
      </c>
      <c r="I192" s="502"/>
      <c r="J192" s="502"/>
      <c r="K192" s="503"/>
      <c r="L192" s="97">
        <f>SUM(L182:L191)</f>
        <v>0</v>
      </c>
      <c r="N192" s="286"/>
    </row>
    <row r="193" spans="2:16">
      <c r="N193" s="286"/>
    </row>
    <row r="195" spans="2:16" ht="48" customHeight="1">
      <c r="B195" s="98"/>
      <c r="C195" s="479" t="s">
        <v>199</v>
      </c>
      <c r="D195" s="480"/>
      <c r="E195" s="480"/>
      <c r="F195" s="480"/>
      <c r="G195" s="480"/>
      <c r="H195" s="480"/>
      <c r="I195" s="480"/>
      <c r="J195" s="480"/>
      <c r="K195" s="480"/>
      <c r="L195" s="480"/>
      <c r="M195" s="481"/>
      <c r="N195" s="117"/>
      <c r="O195" s="117"/>
    </row>
    <row r="196" spans="2:16">
      <c r="B196" s="99"/>
      <c r="C196" s="100"/>
      <c r="D196" s="101"/>
      <c r="E196" s="101"/>
      <c r="F196" s="101"/>
      <c r="G196" s="101"/>
      <c r="H196" s="100"/>
      <c r="I196" s="101"/>
      <c r="J196" s="101"/>
      <c r="K196" s="101"/>
      <c r="L196" s="101"/>
      <c r="M196" s="101"/>
      <c r="N196" s="254"/>
      <c r="O196" s="254"/>
      <c r="P196" s="286"/>
    </row>
    <row r="197" spans="2:16">
      <c r="B197" s="102" t="s">
        <v>127</v>
      </c>
      <c r="C197" s="504">
        <v>20.399999999999999</v>
      </c>
      <c r="D197" s="505"/>
      <c r="E197" s="506"/>
      <c r="F197" s="646"/>
      <c r="G197" s="647"/>
      <c r="H197" s="647"/>
      <c r="I197" s="647"/>
      <c r="J197" s="647"/>
      <c r="K197" s="647"/>
      <c r="L197" s="647"/>
      <c r="M197" s="648"/>
      <c r="N197" s="254"/>
      <c r="O197" s="254"/>
      <c r="P197" s="286"/>
    </row>
    <row r="198" spans="2:16">
      <c r="B198" s="102" t="s">
        <v>128</v>
      </c>
      <c r="C198" s="504">
        <v>16</v>
      </c>
      <c r="D198" s="505"/>
      <c r="E198" s="506"/>
      <c r="F198" s="649"/>
      <c r="G198" s="650"/>
      <c r="H198" s="650"/>
      <c r="I198" s="650"/>
      <c r="J198" s="650"/>
      <c r="K198" s="650"/>
      <c r="L198" s="650"/>
      <c r="M198" s="651"/>
      <c r="N198" s="254"/>
      <c r="O198" s="254"/>
      <c r="P198" s="286"/>
    </row>
    <row r="199" spans="2:16">
      <c r="B199" s="102" t="s">
        <v>129</v>
      </c>
      <c r="C199" s="507">
        <v>0.1</v>
      </c>
      <c r="D199" s="507"/>
      <c r="E199" s="507"/>
      <c r="F199" s="652"/>
      <c r="G199" s="653"/>
      <c r="H199" s="653"/>
      <c r="I199" s="653"/>
      <c r="J199" s="653"/>
      <c r="K199" s="653"/>
      <c r="L199" s="653"/>
      <c r="M199" s="654"/>
      <c r="N199" s="254"/>
      <c r="O199" s="254"/>
      <c r="P199" s="286"/>
    </row>
    <row r="200" spans="2:16">
      <c r="B200" s="106"/>
      <c r="C200" s="100"/>
      <c r="D200" s="101"/>
      <c r="E200" s="101"/>
      <c r="F200" s="101"/>
      <c r="G200" s="101"/>
      <c r="H200" s="100"/>
      <c r="I200" s="101"/>
      <c r="J200" s="101"/>
      <c r="K200" s="101"/>
      <c r="L200" s="101"/>
      <c r="M200" s="101"/>
      <c r="N200" s="254"/>
      <c r="O200" s="254"/>
      <c r="P200" s="286"/>
    </row>
    <row r="201" spans="2:16" s="312" customFormat="1" ht="24.95" customHeight="1">
      <c r="B201" s="287"/>
      <c r="C201" s="637" t="s">
        <v>12</v>
      </c>
      <c r="D201" s="638"/>
      <c r="E201" s="310" t="s">
        <v>130</v>
      </c>
      <c r="F201" s="637" t="s">
        <v>131</v>
      </c>
      <c r="G201" s="638"/>
      <c r="H201" s="637" t="s">
        <v>132</v>
      </c>
      <c r="I201" s="638"/>
      <c r="J201" s="270" t="s">
        <v>133</v>
      </c>
      <c r="K201" s="676" t="s">
        <v>134</v>
      </c>
      <c r="L201" s="677"/>
      <c r="M201" s="271" t="s">
        <v>135</v>
      </c>
      <c r="N201" s="311"/>
      <c r="O201" s="311"/>
    </row>
    <row r="202" spans="2:16" s="312" customFormat="1" ht="24.95" customHeight="1" thickBot="1">
      <c r="B202" s="288" t="s">
        <v>136</v>
      </c>
      <c r="C202" s="664" t="s">
        <v>137</v>
      </c>
      <c r="D202" s="666"/>
      <c r="E202" s="313" t="s">
        <v>138</v>
      </c>
      <c r="F202" s="664" t="s">
        <v>139</v>
      </c>
      <c r="G202" s="666"/>
      <c r="H202" s="664" t="s">
        <v>180</v>
      </c>
      <c r="I202" s="666"/>
      <c r="J202" s="272" t="s">
        <v>141</v>
      </c>
      <c r="K202" s="672" t="s">
        <v>142</v>
      </c>
      <c r="L202" s="673"/>
      <c r="M202" s="273" t="s">
        <v>143</v>
      </c>
    </row>
    <row r="203" spans="2:16" ht="13.5" thickTop="1">
      <c r="B203" s="263" t="str">
        <f>B110</f>
        <v>NAC 1</v>
      </c>
      <c r="C203" s="630">
        <f>IF(G122&gt;L122,G122,L122)</f>
        <v>0</v>
      </c>
      <c r="D203" s="631"/>
      <c r="E203" s="264" t="s">
        <v>144</v>
      </c>
      <c r="F203" s="632">
        <f t="shared" ref="F203:F208" si="29">VLOOKUP(E203,$B$213:$E$222,3)</f>
        <v>1.93</v>
      </c>
      <c r="G203" s="633"/>
      <c r="H203" s="674">
        <v>0</v>
      </c>
      <c r="I203" s="675"/>
      <c r="J203" s="265">
        <f t="shared" ref="J203:J208" si="30">((H203*2)/1000)*F203</f>
        <v>0</v>
      </c>
      <c r="K203" s="635">
        <f t="shared" ref="K203:K208" si="31">($C$197-(C203*J203))</f>
        <v>20.399999999999999</v>
      </c>
      <c r="L203" s="636"/>
      <c r="M203" s="244">
        <f t="shared" ref="M203:M208" si="32">($C$197-K203)/$C$197</f>
        <v>0</v>
      </c>
    </row>
    <row r="204" spans="2:16">
      <c r="B204" s="259" t="str">
        <f>B124</f>
        <v>NAC 2</v>
      </c>
      <c r="C204" s="623">
        <f>IF(G136&gt;L136,G136,L136)</f>
        <v>0</v>
      </c>
      <c r="D204" s="624"/>
      <c r="E204" s="314" t="s">
        <v>144</v>
      </c>
      <c r="F204" s="625">
        <f t="shared" si="29"/>
        <v>1.93</v>
      </c>
      <c r="G204" s="626"/>
      <c r="H204" s="670">
        <v>0</v>
      </c>
      <c r="I204" s="671"/>
      <c r="J204" s="265">
        <f t="shared" si="30"/>
        <v>0</v>
      </c>
      <c r="K204" s="628">
        <f t="shared" si="31"/>
        <v>20.399999999999999</v>
      </c>
      <c r="L204" s="629"/>
      <c r="M204" s="244">
        <f t="shared" si="32"/>
        <v>0</v>
      </c>
    </row>
    <row r="205" spans="2:16">
      <c r="B205" s="259" t="str">
        <f>B138</f>
        <v>NAC 3</v>
      </c>
      <c r="C205" s="623">
        <f>IF(G150&gt;L150,G150,L150)</f>
        <v>0</v>
      </c>
      <c r="D205" s="624"/>
      <c r="E205" s="314" t="s">
        <v>144</v>
      </c>
      <c r="F205" s="625">
        <f t="shared" si="29"/>
        <v>1.93</v>
      </c>
      <c r="G205" s="626"/>
      <c r="H205" s="670">
        <v>0</v>
      </c>
      <c r="I205" s="671"/>
      <c r="J205" s="265">
        <f t="shared" si="30"/>
        <v>0</v>
      </c>
      <c r="K205" s="628">
        <f t="shared" si="31"/>
        <v>20.399999999999999</v>
      </c>
      <c r="L205" s="629"/>
      <c r="M205" s="244">
        <f t="shared" si="32"/>
        <v>0</v>
      </c>
    </row>
    <row r="206" spans="2:16">
      <c r="B206" s="259" t="str">
        <f>B152</f>
        <v>NAC 4</v>
      </c>
      <c r="C206" s="623">
        <f>IF(G164&gt;L164,G164,L164)</f>
        <v>0</v>
      </c>
      <c r="D206" s="624"/>
      <c r="E206" s="314" t="s">
        <v>144</v>
      </c>
      <c r="F206" s="625">
        <f t="shared" si="29"/>
        <v>1.93</v>
      </c>
      <c r="G206" s="626"/>
      <c r="H206" s="670">
        <v>0</v>
      </c>
      <c r="I206" s="671"/>
      <c r="J206" s="265">
        <f t="shared" si="30"/>
        <v>0</v>
      </c>
      <c r="K206" s="628">
        <f t="shared" si="31"/>
        <v>20.399999999999999</v>
      </c>
      <c r="L206" s="629"/>
      <c r="M206" s="244">
        <f t="shared" si="32"/>
        <v>0</v>
      </c>
    </row>
    <row r="207" spans="2:16">
      <c r="B207" s="259" t="str">
        <f>B166</f>
        <v>NAC 5</v>
      </c>
      <c r="C207" s="623">
        <f>IF(G178&gt;L178,G178,L178)</f>
        <v>0</v>
      </c>
      <c r="D207" s="624"/>
      <c r="E207" s="314" t="s">
        <v>144</v>
      </c>
      <c r="F207" s="625">
        <f t="shared" si="29"/>
        <v>1.93</v>
      </c>
      <c r="G207" s="626"/>
      <c r="H207" s="670">
        <v>0</v>
      </c>
      <c r="I207" s="671"/>
      <c r="J207" s="265">
        <f t="shared" si="30"/>
        <v>0</v>
      </c>
      <c r="K207" s="628">
        <f t="shared" si="31"/>
        <v>20.399999999999999</v>
      </c>
      <c r="L207" s="629"/>
      <c r="M207" s="244">
        <f t="shared" si="32"/>
        <v>0</v>
      </c>
    </row>
    <row r="208" spans="2:16">
      <c r="B208" s="259" t="str">
        <f>B180</f>
        <v>NAC 6</v>
      </c>
      <c r="C208" s="623">
        <f>IF(G192&gt;L192,G192,L192)</f>
        <v>0</v>
      </c>
      <c r="D208" s="624"/>
      <c r="E208" s="314" t="s">
        <v>144</v>
      </c>
      <c r="F208" s="625">
        <f t="shared" si="29"/>
        <v>1.93</v>
      </c>
      <c r="G208" s="626"/>
      <c r="H208" s="670">
        <v>0</v>
      </c>
      <c r="I208" s="671"/>
      <c r="J208" s="265">
        <f t="shared" si="30"/>
        <v>0</v>
      </c>
      <c r="K208" s="628">
        <f t="shared" si="31"/>
        <v>20.399999999999999</v>
      </c>
      <c r="L208" s="629"/>
      <c r="M208" s="244">
        <f t="shared" si="32"/>
        <v>0</v>
      </c>
    </row>
    <row r="210" spans="2:7">
      <c r="B210" s="486" t="s">
        <v>145</v>
      </c>
      <c r="C210" s="486"/>
      <c r="D210" s="486"/>
      <c r="E210" s="486"/>
      <c r="F210" s="107"/>
      <c r="G210" s="107"/>
    </row>
    <row r="211" spans="2:7">
      <c r="B211" s="487" t="s">
        <v>130</v>
      </c>
      <c r="C211" s="485"/>
      <c r="D211" s="487" t="s">
        <v>146</v>
      </c>
      <c r="E211" s="485"/>
    </row>
    <row r="212" spans="2:7">
      <c r="B212" s="487" t="s">
        <v>138</v>
      </c>
      <c r="C212" s="485"/>
      <c r="D212" s="487" t="s">
        <v>139</v>
      </c>
      <c r="E212" s="485"/>
    </row>
    <row r="213" spans="2:7">
      <c r="B213" s="483" t="s">
        <v>147</v>
      </c>
      <c r="C213" s="484"/>
      <c r="D213" s="485">
        <v>1.21</v>
      </c>
      <c r="E213" s="485"/>
    </row>
    <row r="214" spans="2:7">
      <c r="B214" s="483" t="s">
        <v>148</v>
      </c>
      <c r="C214" s="484"/>
      <c r="D214" s="485">
        <v>1.24</v>
      </c>
      <c r="E214" s="485"/>
    </row>
    <row r="215" spans="2:7">
      <c r="B215" s="483" t="s">
        <v>144</v>
      </c>
      <c r="C215" s="484"/>
      <c r="D215" s="485">
        <v>1.93</v>
      </c>
      <c r="E215" s="485"/>
    </row>
    <row r="216" spans="2:7">
      <c r="B216" s="483" t="s">
        <v>149</v>
      </c>
      <c r="C216" s="484"/>
      <c r="D216" s="485">
        <v>1.98</v>
      </c>
      <c r="E216" s="485"/>
    </row>
    <row r="217" spans="2:7">
      <c r="B217" s="483" t="s">
        <v>150</v>
      </c>
      <c r="C217" s="484"/>
      <c r="D217" s="485">
        <v>3.07</v>
      </c>
      <c r="E217" s="485"/>
    </row>
    <row r="218" spans="2:7">
      <c r="B218" s="483" t="s">
        <v>151</v>
      </c>
      <c r="C218" s="484"/>
      <c r="D218" s="485">
        <v>3.14</v>
      </c>
      <c r="E218" s="485"/>
    </row>
    <row r="219" spans="2:7">
      <c r="B219" s="483" t="s">
        <v>152</v>
      </c>
      <c r="C219" s="484"/>
      <c r="D219" s="485">
        <v>4.8899999999999997</v>
      </c>
      <c r="E219" s="485"/>
    </row>
    <row r="220" spans="2:7">
      <c r="B220" s="483" t="s">
        <v>153</v>
      </c>
      <c r="C220" s="484"/>
      <c r="D220" s="485">
        <v>4.99</v>
      </c>
      <c r="E220" s="485"/>
    </row>
    <row r="221" spans="2:7">
      <c r="B221" s="483" t="s">
        <v>154</v>
      </c>
      <c r="C221" s="484"/>
      <c r="D221" s="485">
        <v>7.77</v>
      </c>
      <c r="E221" s="485"/>
    </row>
    <row r="222" spans="2:7">
      <c r="B222" s="483" t="s">
        <v>155</v>
      </c>
      <c r="C222" s="484"/>
      <c r="D222" s="485">
        <v>7.95</v>
      </c>
      <c r="E222" s="485"/>
    </row>
    <row r="224" spans="2:7">
      <c r="B224" s="482" t="s">
        <v>156</v>
      </c>
      <c r="C224" s="482"/>
      <c r="D224" s="482"/>
      <c r="E224" s="482"/>
    </row>
    <row r="225" spans="2:5">
      <c r="B225" s="482"/>
      <c r="C225" s="482"/>
      <c r="D225" s="482"/>
      <c r="E225" s="482"/>
    </row>
    <row r="226" spans="2:5">
      <c r="B226" s="482"/>
      <c r="C226" s="482"/>
      <c r="D226" s="482"/>
      <c r="E226" s="482"/>
    </row>
    <row r="227" spans="2:5">
      <c r="B227" s="482"/>
      <c r="C227" s="482"/>
      <c r="D227" s="482"/>
      <c r="E227" s="482"/>
    </row>
  </sheetData>
  <mergeCells count="147">
    <mergeCell ref="B2:B4"/>
    <mergeCell ref="C2:L2"/>
    <mergeCell ref="C3:L4"/>
    <mergeCell ref="C5:G5"/>
    <mergeCell ref="H5:L5"/>
    <mergeCell ref="D6:F6"/>
    <mergeCell ref="I6:K6"/>
    <mergeCell ref="B59:L59"/>
    <mergeCell ref="B66:L66"/>
    <mergeCell ref="B73:F73"/>
    <mergeCell ref="H73:K73"/>
    <mergeCell ref="B76:B78"/>
    <mergeCell ref="C76:L76"/>
    <mergeCell ref="C77:L77"/>
    <mergeCell ref="B7:L7"/>
    <mergeCell ref="B9:L9"/>
    <mergeCell ref="B22:L22"/>
    <mergeCell ref="B27:L27"/>
    <mergeCell ref="B30:L30"/>
    <mergeCell ref="B35:L35"/>
    <mergeCell ref="B85:G86"/>
    <mergeCell ref="H85:L85"/>
    <mergeCell ref="H86:L86"/>
    <mergeCell ref="B87:D87"/>
    <mergeCell ref="E87:G87"/>
    <mergeCell ref="I87:J87"/>
    <mergeCell ref="B79:L80"/>
    <mergeCell ref="B82:G83"/>
    <mergeCell ref="H82:L82"/>
    <mergeCell ref="H83:L83"/>
    <mergeCell ref="B84:D84"/>
    <mergeCell ref="E84:G84"/>
    <mergeCell ref="I84:J84"/>
    <mergeCell ref="B94:G94"/>
    <mergeCell ref="H94:L94"/>
    <mergeCell ref="B95:L95"/>
    <mergeCell ref="B96:L96"/>
    <mergeCell ref="B98:G98"/>
    <mergeCell ref="H98:L98"/>
    <mergeCell ref="B88:K88"/>
    <mergeCell ref="B89:G89"/>
    <mergeCell ref="H89:J89"/>
    <mergeCell ref="B90:K90"/>
    <mergeCell ref="B92:G92"/>
    <mergeCell ref="H92:L92"/>
    <mergeCell ref="B105:L105"/>
    <mergeCell ref="B106:L106"/>
    <mergeCell ref="C109:L109"/>
    <mergeCell ref="B110:L110"/>
    <mergeCell ref="D111:F111"/>
    <mergeCell ref="I111:K111"/>
    <mergeCell ref="B99:L99"/>
    <mergeCell ref="B100:L100"/>
    <mergeCell ref="B101:L101"/>
    <mergeCell ref="B102:L102"/>
    <mergeCell ref="B103:L103"/>
    <mergeCell ref="B104:L104"/>
    <mergeCell ref="B138:L138"/>
    <mergeCell ref="D139:F139"/>
    <mergeCell ref="I139:K139"/>
    <mergeCell ref="B150:F150"/>
    <mergeCell ref="H150:K150"/>
    <mergeCell ref="B152:L152"/>
    <mergeCell ref="B122:F122"/>
    <mergeCell ref="H122:K122"/>
    <mergeCell ref="B124:L124"/>
    <mergeCell ref="D125:F125"/>
    <mergeCell ref="I125:K125"/>
    <mergeCell ref="B136:F136"/>
    <mergeCell ref="H136:K136"/>
    <mergeCell ref="B178:F178"/>
    <mergeCell ref="H178:K178"/>
    <mergeCell ref="B180:L180"/>
    <mergeCell ref="D181:F181"/>
    <mergeCell ref="I181:K181"/>
    <mergeCell ref="B192:F192"/>
    <mergeCell ref="H192:K192"/>
    <mergeCell ref="D153:F153"/>
    <mergeCell ref="I153:K153"/>
    <mergeCell ref="B164:F164"/>
    <mergeCell ref="H164:K164"/>
    <mergeCell ref="B166:L166"/>
    <mergeCell ref="D167:F167"/>
    <mergeCell ref="I167:K167"/>
    <mergeCell ref="C195:M195"/>
    <mergeCell ref="C197:E197"/>
    <mergeCell ref="F197:M199"/>
    <mergeCell ref="C198:E198"/>
    <mergeCell ref="C199:E199"/>
    <mergeCell ref="C201:D201"/>
    <mergeCell ref="F201:G201"/>
    <mergeCell ref="H201:I201"/>
    <mergeCell ref="K201:L201"/>
    <mergeCell ref="C204:D204"/>
    <mergeCell ref="F204:G204"/>
    <mergeCell ref="H204:I204"/>
    <mergeCell ref="K204:L204"/>
    <mergeCell ref="C205:D205"/>
    <mergeCell ref="F205:G205"/>
    <mergeCell ref="H205:I205"/>
    <mergeCell ref="K205:L205"/>
    <mergeCell ref="C202:D202"/>
    <mergeCell ref="F202:G202"/>
    <mergeCell ref="H202:I202"/>
    <mergeCell ref="K202:L202"/>
    <mergeCell ref="C203:D203"/>
    <mergeCell ref="F203:G203"/>
    <mergeCell ref="H203:I203"/>
    <mergeCell ref="K203:L203"/>
    <mergeCell ref="C208:D208"/>
    <mergeCell ref="F208:G208"/>
    <mergeCell ref="H208:I208"/>
    <mergeCell ref="K208:L208"/>
    <mergeCell ref="B210:E210"/>
    <mergeCell ref="B211:C211"/>
    <mergeCell ref="D211:E211"/>
    <mergeCell ref="C206:D206"/>
    <mergeCell ref="F206:G206"/>
    <mergeCell ref="H206:I206"/>
    <mergeCell ref="K206:L206"/>
    <mergeCell ref="C207:D207"/>
    <mergeCell ref="F207:G207"/>
    <mergeCell ref="H207:I207"/>
    <mergeCell ref="K207:L207"/>
    <mergeCell ref="B215:C215"/>
    <mergeCell ref="D215:E215"/>
    <mergeCell ref="B216:C216"/>
    <mergeCell ref="D216:E216"/>
    <mergeCell ref="B217:C217"/>
    <mergeCell ref="D217:E217"/>
    <mergeCell ref="B212:C212"/>
    <mergeCell ref="D212:E212"/>
    <mergeCell ref="B213:C213"/>
    <mergeCell ref="D213:E213"/>
    <mergeCell ref="B214:C214"/>
    <mergeCell ref="D214:E214"/>
    <mergeCell ref="B221:C221"/>
    <mergeCell ref="D221:E221"/>
    <mergeCell ref="B222:C222"/>
    <mergeCell ref="D222:E222"/>
    <mergeCell ref="B224:E227"/>
    <mergeCell ref="B218:C218"/>
    <mergeCell ref="D218:E218"/>
    <mergeCell ref="B219:C219"/>
    <mergeCell ref="D219:E219"/>
    <mergeCell ref="B220:C220"/>
    <mergeCell ref="D220:E220"/>
  </mergeCells>
  <conditionalFormatting sqref="B106:L106">
    <cfRule type="cellIs" dxfId="39" priority="2" stopIfTrue="1" operator="equal">
      <formula>"The output current is within the panel's limitations."</formula>
    </cfRule>
  </conditionalFormatting>
  <conditionalFormatting sqref="B99:L99">
    <cfRule type="cellIs" dxfId="38" priority="3" stopIfTrue="1" operator="equal">
      <formula>"Circuit#1 current is within the limitations of the circuit."</formula>
    </cfRule>
  </conditionalFormatting>
  <conditionalFormatting sqref="B100:L100">
    <cfRule type="cellIs" dxfId="37" priority="4" stopIfTrue="1" operator="equal">
      <formula>"Circuit#2 current is within the limitations of the circuit."</formula>
    </cfRule>
  </conditionalFormatting>
  <conditionalFormatting sqref="B101:L101">
    <cfRule type="cellIs" dxfId="36" priority="5" stopIfTrue="1" operator="equal">
      <formula>"Circuit#3 current is within the limitations of the circuit."</formula>
    </cfRule>
  </conditionalFormatting>
  <conditionalFormatting sqref="B102:L102">
    <cfRule type="cellIs" dxfId="35" priority="6" stopIfTrue="1" operator="equal">
      <formula>"Circuit#4 current is within the limitations of the circuit."</formula>
    </cfRule>
  </conditionalFormatting>
  <conditionalFormatting sqref="B103:L103">
    <cfRule type="cellIs" dxfId="34" priority="7" stopIfTrue="1" operator="equal">
      <formula>"Circuit#5 current is within the limitations of the circuit."</formula>
    </cfRule>
  </conditionalFormatting>
  <conditionalFormatting sqref="B104:L104">
    <cfRule type="cellIs" dxfId="33" priority="8" stopIfTrue="1" operator="equal">
      <formula>"Circuit#6 current is within the limitations of the circuit."</formula>
    </cfRule>
  </conditionalFormatting>
  <conditionalFormatting sqref="B95:L95">
    <cfRule type="cellIs" dxfId="32" priority="9" stopIfTrue="1" operator="equal">
      <formula>"The batteries can be charged by the 6820 Charger."</formula>
    </cfRule>
  </conditionalFormatting>
  <conditionalFormatting sqref="B96:L96">
    <cfRule type="cellIs" dxfId="31" priority="10" stopIfTrue="1" operator="equal">
      <formula>"The batteries can be housed in the 6820 Cabinet."</formula>
    </cfRule>
  </conditionalFormatting>
  <conditionalFormatting sqref="K203:K208">
    <cfRule type="cellIs" dxfId="30" priority="1" stopIfTrue="1" operator="lessThan">
      <formula>$C$198</formula>
    </cfRule>
  </conditionalFormatting>
  <dataValidations count="4">
    <dataValidation type="list" allowBlank="1" showInputMessage="1" showErrorMessage="1" sqref="H86:L86" xr:uid="{00000000-0002-0000-0400-000000000000}">
      <formula1>$AA$3:$AA$14</formula1>
    </dataValidation>
    <dataValidation type="list" allowBlank="1" showInputMessage="1" showErrorMessage="1" sqref="H83:L83" xr:uid="{00000000-0002-0000-0400-000001000000}">
      <formula1>$AD$3:$AD$9</formula1>
    </dataValidation>
    <dataValidation type="list" operator="greaterThan" allowBlank="1" showInputMessage="1" showErrorMessage="1" sqref="H89:J89" xr:uid="{00000000-0002-0000-0400-000002000000}">
      <formula1>"01.фев,01.мар,01.апр,01.май,01.июн"</formula1>
    </dataValidation>
    <dataValidation type="list" allowBlank="1" showInputMessage="1" showErrorMessage="1" sqref="E203:E208" xr:uid="{00000000-0002-0000-0400-000003000000}">
      <formula1>"#10 Solid, #10 Stranded, #12 Solid, #12 Stranded, #14 Solid, #14 Stranded, #16 Solid, #16 Stranded, #18 Solid, #18 Stranded"</formula1>
    </dataValidation>
  </dataValidations>
  <pageMargins left="0.75" right="0.75" top="0.5" bottom="1" header="0.5" footer="0.5"/>
  <pageSetup scale="85" fitToHeight="0" orientation="portrait" r:id="rId1"/>
  <headerFooter alignWithMargins="0">
    <oddFooter>&amp;LSilent Knight by Honeywell&amp;CPage &amp;P&amp;R&amp;D</oddFooter>
  </headerFooter>
  <rowBreaks count="4" manualBreakCount="4">
    <brk id="58" min="1" max="12" man="1"/>
    <brk id="107" min="1" max="12" man="1"/>
    <brk id="150" min="1" max="12" man="1"/>
    <brk id="193" min="1" max="12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 fitToPage="1"/>
  </sheetPr>
  <dimension ref="A1:AE242"/>
  <sheetViews>
    <sheetView showGridLines="0" zoomScaleNormal="100" workbookViewId="0" xr3:uid="{78B4E459-6924-5F8B-B7BA-2DD04133E49E}">
      <selection activeCell="L89" sqref="L89"/>
    </sheetView>
  </sheetViews>
  <sheetFormatPr defaultRowHeight="12.75"/>
  <cols>
    <col min="1" max="1" width="2.7109375" customWidth="1"/>
    <col min="2" max="2" width="24.42578125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8.42578125" customWidth="1"/>
    <col min="14" max="14" width="14.140625" customWidth="1"/>
    <col min="15" max="15" width="12.5703125" customWidth="1"/>
    <col min="27" max="27" width="10.7109375" customWidth="1"/>
  </cols>
  <sheetData>
    <row r="1" spans="1:31" ht="10.5" customHeight="1">
      <c r="A1" s="1" t="s">
        <v>200</v>
      </c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190</v>
      </c>
      <c r="D2" s="613"/>
      <c r="E2" s="613"/>
      <c r="F2" s="613"/>
      <c r="G2" s="613"/>
      <c r="H2" s="613"/>
      <c r="I2" s="613"/>
      <c r="J2" s="613"/>
      <c r="K2" s="613"/>
      <c r="L2" s="614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4"/>
      <c r="B7" s="655" t="s">
        <v>16</v>
      </c>
      <c r="C7" s="656"/>
      <c r="D7" s="656"/>
      <c r="E7" s="656"/>
      <c r="F7" s="656"/>
      <c r="G7" s="656"/>
      <c r="H7" s="656"/>
      <c r="I7" s="656"/>
      <c r="J7" s="656"/>
      <c r="K7" s="656"/>
      <c r="L7" s="657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4"/>
      <c r="B8" s="246" t="s">
        <v>191</v>
      </c>
      <c r="C8" s="247">
        <v>1</v>
      </c>
      <c r="D8" s="85" t="s">
        <v>20</v>
      </c>
      <c r="E8" s="248">
        <v>0.19</v>
      </c>
      <c r="F8" s="85" t="s">
        <v>21</v>
      </c>
      <c r="G8" s="86">
        <f>IF(C8&gt;0,PRODUCT(C8,E8),"")</f>
        <v>0.19</v>
      </c>
      <c r="H8" s="247">
        <f>C8</f>
        <v>1</v>
      </c>
      <c r="I8" s="85" t="s">
        <v>20</v>
      </c>
      <c r="J8" s="248">
        <v>0.25</v>
      </c>
      <c r="K8" s="85" t="s">
        <v>21</v>
      </c>
      <c r="L8" s="86">
        <f>IF(H8&gt;0,PRODUCT(H8,J8),"")</f>
        <v>0.25</v>
      </c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4"/>
      <c r="B9" s="655" t="s">
        <v>24</v>
      </c>
      <c r="C9" s="656"/>
      <c r="D9" s="656"/>
      <c r="E9" s="656"/>
      <c r="F9" s="656"/>
      <c r="G9" s="656"/>
      <c r="H9" s="656"/>
      <c r="I9" s="656"/>
      <c r="J9" s="656"/>
      <c r="K9" s="656"/>
      <c r="L9" s="657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7"/>
      <c r="B10" s="266" t="s">
        <v>27</v>
      </c>
      <c r="C10" s="13"/>
      <c r="D10" s="14" t="s">
        <v>20</v>
      </c>
      <c r="E10" s="15">
        <v>2.9999999999999997E-4</v>
      </c>
      <c r="F10" s="14" t="s">
        <v>21</v>
      </c>
      <c r="G10" s="22" t="str">
        <f>IF(C10&gt;0,PRODUCT(C10,E10),"")</f>
        <v/>
      </c>
      <c r="H10" s="13">
        <f t="shared" ref="H10:H31" si="0">C10</f>
        <v>0</v>
      </c>
      <c r="I10" s="14" t="s">
        <v>20</v>
      </c>
      <c r="J10" s="15">
        <v>2.9999999999999997E-4</v>
      </c>
      <c r="K10" s="14" t="s">
        <v>21</v>
      </c>
      <c r="L10" s="86" t="str">
        <f t="shared" ref="L10:L31" si="1">IF(H10&gt;0,PRODUCT(H10,J10),"")</f>
        <v/>
      </c>
      <c r="AA10" t="s">
        <v>28</v>
      </c>
      <c r="AB10">
        <v>1</v>
      </c>
    </row>
    <row r="11" spans="1:31" s="6" customFormat="1" ht="12" customHeight="1">
      <c r="A11" s="17"/>
      <c r="B11" s="266" t="s">
        <v>29</v>
      </c>
      <c r="C11" s="13"/>
      <c r="D11" s="14" t="s">
        <v>20</v>
      </c>
      <c r="E11" s="15">
        <v>2.0000000000000001E-4</v>
      </c>
      <c r="F11" s="14" t="s">
        <v>21</v>
      </c>
      <c r="G11" s="22" t="str">
        <f t="shared" ref="G11:G31" si="2">IF(C11&gt;0,PRODUCT(C11,E11),"")</f>
        <v/>
      </c>
      <c r="H11" s="13">
        <f t="shared" si="0"/>
        <v>0</v>
      </c>
      <c r="I11" s="14" t="s">
        <v>20</v>
      </c>
      <c r="J11" s="15">
        <v>4.4999999999999999E-4</v>
      </c>
      <c r="K11" s="14" t="s">
        <v>21</v>
      </c>
      <c r="L11" s="86" t="str">
        <f t="shared" si="1"/>
        <v/>
      </c>
      <c r="AA11" s="6" t="s">
        <v>30</v>
      </c>
      <c r="AB11" s="6">
        <v>1.5</v>
      </c>
    </row>
    <row r="12" spans="1:31" s="6" customFormat="1" ht="12" customHeight="1">
      <c r="A12" s="17"/>
      <c r="B12" s="266" t="s">
        <v>31</v>
      </c>
      <c r="C12" s="13"/>
      <c r="D12" s="14" t="s">
        <v>20</v>
      </c>
      <c r="E12" s="15">
        <v>2.9999999999999997E-4</v>
      </c>
      <c r="F12" s="14" t="s">
        <v>21</v>
      </c>
      <c r="G12" s="22" t="str">
        <f t="shared" si="2"/>
        <v/>
      </c>
      <c r="H12" s="13">
        <f t="shared" si="0"/>
        <v>0</v>
      </c>
      <c r="I12" s="14" t="s">
        <v>20</v>
      </c>
      <c r="J12" s="15">
        <v>2.9999999999999997E-4</v>
      </c>
      <c r="K12" s="14" t="s">
        <v>21</v>
      </c>
      <c r="L12" s="86" t="str">
        <f t="shared" si="1"/>
        <v/>
      </c>
      <c r="AA12" s="6" t="s">
        <v>32</v>
      </c>
      <c r="AB12" s="6">
        <v>2</v>
      </c>
    </row>
    <row r="13" spans="1:31" s="6" customFormat="1" ht="12" customHeight="1">
      <c r="A13" s="17"/>
      <c r="B13" s="266" t="s">
        <v>33</v>
      </c>
      <c r="C13" s="13"/>
      <c r="D13" s="14" t="s">
        <v>20</v>
      </c>
      <c r="E13" s="15">
        <v>2.0000000000000001E-4</v>
      </c>
      <c r="F13" s="14" t="s">
        <v>21</v>
      </c>
      <c r="G13" s="22" t="str">
        <f t="shared" si="2"/>
        <v/>
      </c>
      <c r="H13" s="13">
        <f t="shared" si="0"/>
        <v>0</v>
      </c>
      <c r="I13" s="14" t="s">
        <v>20</v>
      </c>
      <c r="J13" s="15">
        <v>4.4999999999999999E-4</v>
      </c>
      <c r="K13" s="14" t="s">
        <v>21</v>
      </c>
      <c r="L13" s="86" t="str">
        <f t="shared" si="1"/>
        <v/>
      </c>
      <c r="AA13" s="6" t="s">
        <v>34</v>
      </c>
      <c r="AB13" s="6">
        <v>3</v>
      </c>
    </row>
    <row r="14" spans="1:31" s="6" customFormat="1" ht="12" customHeight="1">
      <c r="A14" s="17"/>
      <c r="B14" s="12" t="s">
        <v>35</v>
      </c>
      <c r="C14" s="13"/>
      <c r="D14" s="14" t="s">
        <v>20</v>
      </c>
      <c r="E14" s="15">
        <v>2E-3</v>
      </c>
      <c r="F14" s="14" t="s">
        <v>21</v>
      </c>
      <c r="G14" s="22" t="str">
        <f t="shared" si="2"/>
        <v/>
      </c>
      <c r="H14" s="13">
        <f t="shared" si="0"/>
        <v>0</v>
      </c>
      <c r="I14" s="14" t="s">
        <v>20</v>
      </c>
      <c r="J14" s="15">
        <v>2E-3</v>
      </c>
      <c r="K14" s="14" t="s">
        <v>21</v>
      </c>
      <c r="L14" s="86" t="str">
        <f t="shared" si="1"/>
        <v/>
      </c>
      <c r="AA14" s="6" t="s">
        <v>162</v>
      </c>
      <c r="AB14" s="6">
        <v>4</v>
      </c>
    </row>
    <row r="15" spans="1:31" s="6" customFormat="1" ht="12" customHeight="1">
      <c r="A15" s="17"/>
      <c r="B15" s="12" t="s">
        <v>36</v>
      </c>
      <c r="C15" s="13"/>
      <c r="D15" s="14" t="s">
        <v>20</v>
      </c>
      <c r="E15" s="15">
        <v>2E-3</v>
      </c>
      <c r="F15" s="14" t="s">
        <v>21</v>
      </c>
      <c r="G15" s="22" t="str">
        <f t="shared" si="2"/>
        <v/>
      </c>
      <c r="H15" s="13">
        <f t="shared" si="0"/>
        <v>0</v>
      </c>
      <c r="I15" s="14" t="s">
        <v>20</v>
      </c>
      <c r="J15" s="15">
        <v>2E-3</v>
      </c>
      <c r="K15" s="14" t="s">
        <v>21</v>
      </c>
      <c r="L15" s="86" t="str">
        <f t="shared" si="1"/>
        <v/>
      </c>
    </row>
    <row r="16" spans="1:31" s="6" customFormat="1" ht="12" customHeight="1">
      <c r="A16" s="17"/>
      <c r="B16" s="12" t="s">
        <v>37</v>
      </c>
      <c r="C16" s="13"/>
      <c r="D16" s="14" t="s">
        <v>20</v>
      </c>
      <c r="E16" s="15">
        <v>2.9999999999999997E-4</v>
      </c>
      <c r="F16" s="14" t="s">
        <v>21</v>
      </c>
      <c r="G16" s="22" t="str">
        <f t="shared" si="2"/>
        <v/>
      </c>
      <c r="H16" s="13">
        <f t="shared" si="0"/>
        <v>0</v>
      </c>
      <c r="I16" s="14" t="s">
        <v>20</v>
      </c>
      <c r="J16" s="15">
        <v>2.9999999999999997E-4</v>
      </c>
      <c r="K16" s="14" t="s">
        <v>21</v>
      </c>
      <c r="L16" s="86" t="str">
        <f t="shared" si="1"/>
        <v/>
      </c>
    </row>
    <row r="17" spans="1:12" s="6" customFormat="1" ht="12" customHeight="1">
      <c r="A17" s="17"/>
      <c r="B17" s="12" t="s">
        <v>38</v>
      </c>
      <c r="C17" s="13"/>
      <c r="D17" s="14" t="s">
        <v>20</v>
      </c>
      <c r="E17" s="15">
        <v>2.9999999999999997E-4</v>
      </c>
      <c r="F17" s="14" t="s">
        <v>21</v>
      </c>
      <c r="G17" s="22" t="str">
        <f t="shared" si="2"/>
        <v/>
      </c>
      <c r="H17" s="13">
        <f t="shared" si="0"/>
        <v>0</v>
      </c>
      <c r="I17" s="14" t="s">
        <v>20</v>
      </c>
      <c r="J17" s="15">
        <v>2.9999999999999997E-4</v>
      </c>
      <c r="K17" s="14" t="s">
        <v>21</v>
      </c>
      <c r="L17" s="86" t="str">
        <f t="shared" si="1"/>
        <v/>
      </c>
    </row>
    <row r="18" spans="1:12" s="6" customFormat="1" ht="12" customHeight="1">
      <c r="A18" s="17"/>
      <c r="B18" s="12" t="s">
        <v>39</v>
      </c>
      <c r="C18" s="13"/>
      <c r="D18" s="14" t="s">
        <v>20</v>
      </c>
      <c r="E18" s="15">
        <v>3.7500000000000001E-4</v>
      </c>
      <c r="F18" s="14" t="s">
        <v>21</v>
      </c>
      <c r="G18" s="22" t="str">
        <f t="shared" si="2"/>
        <v/>
      </c>
      <c r="H18" s="13">
        <f t="shared" si="0"/>
        <v>0</v>
      </c>
      <c r="I18" s="14" t="s">
        <v>20</v>
      </c>
      <c r="J18" s="15">
        <v>3.7500000000000001E-4</v>
      </c>
      <c r="K18" s="14" t="s">
        <v>21</v>
      </c>
      <c r="L18" s="86" t="str">
        <f t="shared" si="1"/>
        <v/>
      </c>
    </row>
    <row r="19" spans="1:12" s="6" customFormat="1" ht="12" customHeight="1">
      <c r="A19" s="17"/>
      <c r="B19" s="12" t="s">
        <v>40</v>
      </c>
      <c r="C19" s="13"/>
      <c r="D19" s="14" t="s">
        <v>20</v>
      </c>
      <c r="E19" s="15">
        <v>3.7500000000000001E-4</v>
      </c>
      <c r="F19" s="14" t="s">
        <v>21</v>
      </c>
      <c r="G19" s="22" t="str">
        <f t="shared" si="2"/>
        <v/>
      </c>
      <c r="H19" s="13">
        <f t="shared" si="0"/>
        <v>0</v>
      </c>
      <c r="I19" s="14" t="s">
        <v>20</v>
      </c>
      <c r="J19" s="15">
        <v>3.7500000000000001E-4</v>
      </c>
      <c r="K19" s="14" t="s">
        <v>21</v>
      </c>
      <c r="L19" s="86" t="str">
        <f t="shared" si="1"/>
        <v/>
      </c>
    </row>
    <row r="20" spans="1:12" s="6" customFormat="1" ht="12" customHeight="1">
      <c r="A20" s="17"/>
      <c r="B20" s="12" t="s">
        <v>41</v>
      </c>
      <c r="C20" s="13"/>
      <c r="D20" s="14" t="s">
        <v>20</v>
      </c>
      <c r="E20" s="15">
        <v>3.7500000000000001E-4</v>
      </c>
      <c r="F20" s="14" t="s">
        <v>21</v>
      </c>
      <c r="G20" s="22" t="str">
        <f t="shared" si="2"/>
        <v/>
      </c>
      <c r="H20" s="13">
        <f t="shared" si="0"/>
        <v>0</v>
      </c>
      <c r="I20" s="14" t="s">
        <v>20</v>
      </c>
      <c r="J20" s="15">
        <v>3.7500000000000001E-4</v>
      </c>
      <c r="K20" s="14" t="s">
        <v>21</v>
      </c>
      <c r="L20" s="86" t="str">
        <f t="shared" si="1"/>
        <v/>
      </c>
    </row>
    <row r="21" spans="1:12" s="6" customFormat="1" ht="12" customHeight="1">
      <c r="A21" s="17"/>
      <c r="B21" s="12" t="s">
        <v>42</v>
      </c>
      <c r="C21" s="13"/>
      <c r="D21" s="14" t="s">
        <v>20</v>
      </c>
      <c r="E21" s="15">
        <v>3.7500000000000001E-4</v>
      </c>
      <c r="F21" s="14" t="s">
        <v>21</v>
      </c>
      <c r="G21" s="22" t="str">
        <f t="shared" si="2"/>
        <v/>
      </c>
      <c r="H21" s="13">
        <f t="shared" si="0"/>
        <v>0</v>
      </c>
      <c r="I21" s="14" t="s">
        <v>20</v>
      </c>
      <c r="J21" s="15">
        <v>3.7500000000000001E-4</v>
      </c>
      <c r="K21" s="14" t="s">
        <v>21</v>
      </c>
      <c r="L21" s="86" t="str">
        <f t="shared" si="1"/>
        <v/>
      </c>
    </row>
    <row r="22" spans="1:12" s="6" customFormat="1" ht="12" customHeight="1">
      <c r="A22" s="17"/>
      <c r="B22" s="12" t="s">
        <v>43</v>
      </c>
      <c r="C22" s="13"/>
      <c r="D22" s="14" t="s">
        <v>20</v>
      </c>
      <c r="E22" s="15">
        <v>3.7500000000000001E-4</v>
      </c>
      <c r="F22" s="14" t="s">
        <v>21</v>
      </c>
      <c r="G22" s="22" t="str">
        <f t="shared" si="2"/>
        <v/>
      </c>
      <c r="H22" s="13">
        <f t="shared" si="0"/>
        <v>0</v>
      </c>
      <c r="I22" s="14" t="s">
        <v>20</v>
      </c>
      <c r="J22" s="15">
        <v>3.7500000000000001E-4</v>
      </c>
      <c r="K22" s="14" t="s">
        <v>21</v>
      </c>
      <c r="L22" s="86" t="str">
        <f t="shared" si="1"/>
        <v/>
      </c>
    </row>
    <row r="23" spans="1:12" s="6" customFormat="1" ht="12" customHeight="1">
      <c r="A23" s="17"/>
      <c r="B23" s="12" t="s">
        <v>44</v>
      </c>
      <c r="C23" s="13"/>
      <c r="D23" s="14" t="s">
        <v>20</v>
      </c>
      <c r="E23" s="15">
        <v>7.5000000000000002E-4</v>
      </c>
      <c r="F23" s="14" t="s">
        <v>21</v>
      </c>
      <c r="G23" s="22" t="str">
        <f t="shared" si="2"/>
        <v/>
      </c>
      <c r="H23" s="13">
        <f t="shared" si="0"/>
        <v>0</v>
      </c>
      <c r="I23" s="14" t="s">
        <v>20</v>
      </c>
      <c r="J23" s="15">
        <v>7.5000000000000002E-4</v>
      </c>
      <c r="K23" s="14" t="s">
        <v>21</v>
      </c>
      <c r="L23" s="86" t="str">
        <f t="shared" si="1"/>
        <v/>
      </c>
    </row>
    <row r="24" spans="1:12" s="6" customFormat="1" ht="12" customHeight="1">
      <c r="A24" s="17"/>
      <c r="B24" s="12" t="s">
        <v>45</v>
      </c>
      <c r="C24" s="13"/>
      <c r="D24" s="14" t="s">
        <v>20</v>
      </c>
      <c r="E24" s="15">
        <v>3.5000000000000001E-3</v>
      </c>
      <c r="F24" s="14" t="s">
        <v>21</v>
      </c>
      <c r="G24" s="22" t="str">
        <f t="shared" si="2"/>
        <v/>
      </c>
      <c r="H24" s="13">
        <f t="shared" si="0"/>
        <v>0</v>
      </c>
      <c r="I24" s="14" t="s">
        <v>20</v>
      </c>
      <c r="J24" s="15">
        <v>3.5000000000000001E-3</v>
      </c>
      <c r="K24" s="14" t="s">
        <v>21</v>
      </c>
      <c r="L24" s="86" t="str">
        <f t="shared" si="1"/>
        <v/>
      </c>
    </row>
    <row r="25" spans="1:12" s="6" customFormat="1" ht="12" customHeight="1">
      <c r="A25" s="17"/>
      <c r="B25" s="12" t="s">
        <v>46</v>
      </c>
      <c r="C25" s="13"/>
      <c r="D25" s="14" t="s">
        <v>20</v>
      </c>
      <c r="E25" s="15">
        <v>1.4499999999999999E-3</v>
      </c>
      <c r="F25" s="14" t="s">
        <v>21</v>
      </c>
      <c r="G25" s="22" t="str">
        <f t="shared" si="2"/>
        <v/>
      </c>
      <c r="H25" s="13">
        <f t="shared" si="0"/>
        <v>0</v>
      </c>
      <c r="I25" s="14" t="s">
        <v>20</v>
      </c>
      <c r="J25" s="15">
        <v>1.4499999999999999E-3</v>
      </c>
      <c r="K25" s="14" t="s">
        <v>21</v>
      </c>
      <c r="L25" s="86" t="str">
        <f t="shared" si="1"/>
        <v/>
      </c>
    </row>
    <row r="26" spans="1:12" s="6" customFormat="1" ht="12" customHeight="1">
      <c r="A26" s="17"/>
      <c r="B26" s="12" t="s">
        <v>47</v>
      </c>
      <c r="C26" s="13"/>
      <c r="D26" s="14" t="s">
        <v>20</v>
      </c>
      <c r="E26" s="15">
        <v>2.2499999999999998E-3</v>
      </c>
      <c r="F26" s="14" t="s">
        <v>21</v>
      </c>
      <c r="G26" s="22" t="str">
        <f t="shared" si="2"/>
        <v/>
      </c>
      <c r="H26" s="13">
        <f t="shared" si="0"/>
        <v>0</v>
      </c>
      <c r="I26" s="14" t="s">
        <v>20</v>
      </c>
      <c r="J26" s="15">
        <v>2.2499999999999998E-3</v>
      </c>
      <c r="K26" s="14" t="s">
        <v>21</v>
      </c>
      <c r="L26" s="86" t="str">
        <f t="shared" si="1"/>
        <v/>
      </c>
    </row>
    <row r="27" spans="1:12" s="6" customFormat="1" ht="12" customHeight="1">
      <c r="A27" s="17"/>
      <c r="B27" s="12" t="s">
        <v>48</v>
      </c>
      <c r="C27" s="13"/>
      <c r="D27" s="14" t="s">
        <v>20</v>
      </c>
      <c r="E27" s="15">
        <v>2.5500000000000002E-4</v>
      </c>
      <c r="F27" s="14" t="s">
        <v>21</v>
      </c>
      <c r="G27" s="22" t="str">
        <f t="shared" si="2"/>
        <v/>
      </c>
      <c r="H27" s="13">
        <f t="shared" si="0"/>
        <v>0</v>
      </c>
      <c r="I27" s="14" t="s">
        <v>20</v>
      </c>
      <c r="J27" s="15">
        <v>2.5500000000000002E-4</v>
      </c>
      <c r="K27" s="14" t="s">
        <v>21</v>
      </c>
      <c r="L27" s="86" t="str">
        <f t="shared" si="1"/>
        <v/>
      </c>
    </row>
    <row r="28" spans="1:12" s="6" customFormat="1" ht="12" customHeight="1">
      <c r="A28" s="17"/>
      <c r="B28" s="12" t="s">
        <v>49</v>
      </c>
      <c r="C28" s="13"/>
      <c r="D28" s="14" t="s">
        <v>20</v>
      </c>
      <c r="E28" s="15">
        <v>1.2999999999999999E-3</v>
      </c>
      <c r="F28" s="14" t="s">
        <v>21</v>
      </c>
      <c r="G28" s="22" t="str">
        <f t="shared" si="2"/>
        <v/>
      </c>
      <c r="H28" s="13">
        <f t="shared" si="0"/>
        <v>0</v>
      </c>
      <c r="I28" s="14" t="s">
        <v>20</v>
      </c>
      <c r="J28" s="15">
        <v>2.4E-2</v>
      </c>
      <c r="K28" s="14" t="s">
        <v>21</v>
      </c>
      <c r="L28" s="86" t="str">
        <f t="shared" si="1"/>
        <v/>
      </c>
    </row>
    <row r="29" spans="1:12" s="6" customFormat="1" ht="12" customHeight="1">
      <c r="A29" s="17"/>
      <c r="B29" s="12" t="s">
        <v>50</v>
      </c>
      <c r="C29" s="13"/>
      <c r="D29" s="14" t="s">
        <v>20</v>
      </c>
      <c r="E29" s="15">
        <v>2.7E-4</v>
      </c>
      <c r="F29" s="14" t="s">
        <v>21</v>
      </c>
      <c r="G29" s="22" t="str">
        <f t="shared" si="2"/>
        <v/>
      </c>
      <c r="H29" s="13">
        <f t="shared" si="0"/>
        <v>0</v>
      </c>
      <c r="I29" s="14" t="s">
        <v>20</v>
      </c>
      <c r="J29" s="15">
        <v>2.7E-4</v>
      </c>
      <c r="K29" s="14" t="s">
        <v>21</v>
      </c>
      <c r="L29" s="86" t="str">
        <f t="shared" si="1"/>
        <v/>
      </c>
    </row>
    <row r="30" spans="1:12" s="6" customFormat="1" ht="12" customHeight="1">
      <c r="A30" s="17"/>
      <c r="B30" s="12" t="s">
        <v>51</v>
      </c>
      <c r="C30" s="13"/>
      <c r="D30" s="14" t="s">
        <v>20</v>
      </c>
      <c r="E30" s="15">
        <v>2E-3</v>
      </c>
      <c r="F30" s="14" t="s">
        <v>21</v>
      </c>
      <c r="G30" s="22" t="str">
        <f t="shared" si="2"/>
        <v/>
      </c>
      <c r="H30" s="13">
        <f t="shared" si="0"/>
        <v>0</v>
      </c>
      <c r="I30" s="14" t="s">
        <v>20</v>
      </c>
      <c r="J30" s="15">
        <v>2E-3</v>
      </c>
      <c r="K30" s="14" t="s">
        <v>21</v>
      </c>
      <c r="L30" s="86" t="str">
        <f t="shared" si="1"/>
        <v/>
      </c>
    </row>
    <row r="31" spans="1:12" s="6" customFormat="1" ht="12" customHeight="1">
      <c r="A31" s="17"/>
      <c r="B31" s="12" t="s">
        <v>52</v>
      </c>
      <c r="C31" s="13"/>
      <c r="D31" s="14" t="s">
        <v>20</v>
      </c>
      <c r="E31" s="15">
        <v>2.9999999999999997E-4</v>
      </c>
      <c r="F31" s="14" t="s">
        <v>21</v>
      </c>
      <c r="G31" s="22" t="str">
        <f t="shared" si="2"/>
        <v/>
      </c>
      <c r="H31" s="13">
        <f t="shared" si="0"/>
        <v>0</v>
      </c>
      <c r="I31" s="14" t="s">
        <v>20</v>
      </c>
      <c r="J31" s="15">
        <v>7.1999999999999998E-3</v>
      </c>
      <c r="K31" s="14" t="s">
        <v>21</v>
      </c>
      <c r="L31" s="86" t="str">
        <f t="shared" si="1"/>
        <v/>
      </c>
    </row>
    <row r="32" spans="1:12" s="6" customFormat="1" ht="12" customHeight="1">
      <c r="A32" s="17"/>
      <c r="B32" s="587" t="s">
        <v>53</v>
      </c>
      <c r="C32" s="588"/>
      <c r="D32" s="588"/>
      <c r="E32" s="588"/>
      <c r="F32" s="588"/>
      <c r="G32" s="588"/>
      <c r="H32" s="588"/>
      <c r="I32" s="588"/>
      <c r="J32" s="588"/>
      <c r="K32" s="588"/>
      <c r="L32" s="589"/>
    </row>
    <row r="33" spans="1:12" s="6" customFormat="1" ht="12" customHeight="1">
      <c r="A33" s="17"/>
      <c r="B33" s="18" t="s">
        <v>54</v>
      </c>
      <c r="C33" s="19">
        <v>0</v>
      </c>
      <c r="D33" s="20" t="s">
        <v>20</v>
      </c>
      <c r="E33" s="21">
        <v>2.9999999999999997E-4</v>
      </c>
      <c r="F33" s="20" t="s">
        <v>21</v>
      </c>
      <c r="G33" s="22" t="str">
        <f t="shared" ref="G33:G40" si="3">IF(C33&gt;0,PRODUCT(C33,E33),"")</f>
        <v/>
      </c>
      <c r="H33" s="19">
        <f t="shared" ref="H33:H40" si="4">C33</f>
        <v>0</v>
      </c>
      <c r="I33" s="20" t="s">
        <v>20</v>
      </c>
      <c r="J33" s="21">
        <v>2.9999999999999997E-4</v>
      </c>
      <c r="K33" s="20" t="s">
        <v>21</v>
      </c>
      <c r="L33" s="86" t="str">
        <f t="shared" ref="L33:L40" si="5">IF(H33&gt;0,PRODUCT(H33,J33),"")</f>
        <v/>
      </c>
    </row>
    <row r="34" spans="1:12" s="6" customFormat="1" ht="12" customHeight="1">
      <c r="A34" s="17"/>
      <c r="B34" s="18" t="s">
        <v>55</v>
      </c>
      <c r="C34" s="19">
        <v>0</v>
      </c>
      <c r="D34" s="20" t="s">
        <v>20</v>
      </c>
      <c r="E34" s="21">
        <v>2.9999999999999997E-4</v>
      </c>
      <c r="F34" s="20" t="s">
        <v>21</v>
      </c>
      <c r="G34" s="22" t="str">
        <f t="shared" si="3"/>
        <v/>
      </c>
      <c r="H34" s="19">
        <f>C34</f>
        <v>0</v>
      </c>
      <c r="I34" s="20" t="s">
        <v>20</v>
      </c>
      <c r="J34" s="21">
        <v>2.9999999999999997E-4</v>
      </c>
      <c r="K34" s="20" t="s">
        <v>21</v>
      </c>
      <c r="L34" s="86" t="str">
        <f t="shared" si="5"/>
        <v/>
      </c>
    </row>
    <row r="35" spans="1:12" s="6" customFormat="1" ht="12" customHeight="1">
      <c r="A35" s="17"/>
      <c r="B35" s="18" t="s">
        <v>56</v>
      </c>
      <c r="C35" s="19">
        <v>0</v>
      </c>
      <c r="D35" s="20" t="s">
        <v>20</v>
      </c>
      <c r="E35" s="21">
        <v>2.9999999999999997E-4</v>
      </c>
      <c r="F35" s="20" t="s">
        <v>21</v>
      </c>
      <c r="G35" s="22" t="str">
        <f t="shared" si="3"/>
        <v/>
      </c>
      <c r="H35" s="19">
        <f t="shared" si="4"/>
        <v>0</v>
      </c>
      <c r="I35" s="20" t="s">
        <v>20</v>
      </c>
      <c r="J35" s="21">
        <v>2.9999999999999997E-4</v>
      </c>
      <c r="K35" s="20" t="s">
        <v>21</v>
      </c>
      <c r="L35" s="86" t="str">
        <f t="shared" si="5"/>
        <v/>
      </c>
    </row>
    <row r="36" spans="1:12" s="6" customFormat="1" ht="12" customHeight="1">
      <c r="A36" s="17"/>
      <c r="B36" s="18" t="s">
        <v>57</v>
      </c>
      <c r="C36" s="19">
        <v>0</v>
      </c>
      <c r="D36" s="20" t="s">
        <v>20</v>
      </c>
      <c r="E36" s="21">
        <v>2.9999999999999997E-4</v>
      </c>
      <c r="F36" s="20" t="s">
        <v>21</v>
      </c>
      <c r="G36" s="22" t="str">
        <f t="shared" si="3"/>
        <v/>
      </c>
      <c r="H36" s="19">
        <f>C36</f>
        <v>0</v>
      </c>
      <c r="I36" s="20" t="s">
        <v>20</v>
      </c>
      <c r="J36" s="21">
        <v>2.9999999999999997E-4</v>
      </c>
      <c r="K36" s="20" t="s">
        <v>21</v>
      </c>
      <c r="L36" s="86" t="str">
        <f t="shared" si="5"/>
        <v/>
      </c>
    </row>
    <row r="37" spans="1:12" s="6" customFormat="1" ht="12" customHeight="1">
      <c r="A37" s="17"/>
      <c r="B37" s="18" t="s">
        <v>58</v>
      </c>
      <c r="C37" s="19">
        <v>0</v>
      </c>
      <c r="D37" s="20" t="s">
        <v>20</v>
      </c>
      <c r="E37" s="21">
        <v>5.0000000000000001E-4</v>
      </c>
      <c r="F37" s="20" t="s">
        <v>21</v>
      </c>
      <c r="G37" s="22" t="str">
        <f t="shared" si="3"/>
        <v/>
      </c>
      <c r="H37" s="19">
        <f t="shared" si="4"/>
        <v>0</v>
      </c>
      <c r="I37" s="20" t="s">
        <v>20</v>
      </c>
      <c r="J37" s="21">
        <v>5.0000000000000001E-4</v>
      </c>
      <c r="K37" s="20" t="s">
        <v>21</v>
      </c>
      <c r="L37" s="86" t="str">
        <f t="shared" si="5"/>
        <v/>
      </c>
    </row>
    <row r="38" spans="1:12" s="6" customFormat="1" ht="12" customHeight="1">
      <c r="A38" s="17"/>
      <c r="B38" s="18" t="s">
        <v>59</v>
      </c>
      <c r="C38" s="19">
        <v>0</v>
      </c>
      <c r="D38" s="20" t="s">
        <v>20</v>
      </c>
      <c r="E38" s="21">
        <v>0</v>
      </c>
      <c r="F38" s="20" t="s">
        <v>21</v>
      </c>
      <c r="G38" s="22" t="str">
        <f t="shared" si="3"/>
        <v/>
      </c>
      <c r="H38" s="19">
        <f t="shared" si="4"/>
        <v>0</v>
      </c>
      <c r="I38" s="20" t="s">
        <v>20</v>
      </c>
      <c r="J38" s="21">
        <v>7.4999999999999997E-3</v>
      </c>
      <c r="K38" s="20" t="s">
        <v>21</v>
      </c>
      <c r="L38" s="86" t="str">
        <f t="shared" si="5"/>
        <v/>
      </c>
    </row>
    <row r="39" spans="1:12" s="6" customFormat="1" ht="12" customHeight="1">
      <c r="A39" s="17"/>
      <c r="B39" s="18" t="s">
        <v>60</v>
      </c>
      <c r="C39" s="19">
        <v>0</v>
      </c>
      <c r="D39" s="20" t="s">
        <v>20</v>
      </c>
      <c r="E39" s="21">
        <v>0</v>
      </c>
      <c r="F39" s="20" t="s">
        <v>21</v>
      </c>
      <c r="G39" s="22" t="str">
        <f t="shared" si="3"/>
        <v/>
      </c>
      <c r="H39" s="19">
        <f t="shared" si="4"/>
        <v>0</v>
      </c>
      <c r="I39" s="20" t="s">
        <v>20</v>
      </c>
      <c r="J39" s="21">
        <v>7.4999999999999997E-3</v>
      </c>
      <c r="K39" s="20" t="s">
        <v>21</v>
      </c>
      <c r="L39" s="86" t="str">
        <f t="shared" si="5"/>
        <v/>
      </c>
    </row>
    <row r="40" spans="1:12" s="6" customFormat="1" ht="12" customHeight="1">
      <c r="A40" s="17"/>
      <c r="B40" s="18" t="s">
        <v>61</v>
      </c>
      <c r="C40" s="19">
        <v>0</v>
      </c>
      <c r="D40" s="20" t="s">
        <v>20</v>
      </c>
      <c r="E40" s="21">
        <v>0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86" t="str">
        <f t="shared" si="5"/>
        <v/>
      </c>
    </row>
    <row r="41" spans="1:12" s="6" customFormat="1" ht="12" customHeight="1">
      <c r="A41" s="17"/>
      <c r="B41" s="587" t="s">
        <v>62</v>
      </c>
      <c r="C41" s="588"/>
      <c r="D41" s="588"/>
      <c r="E41" s="588"/>
      <c r="F41" s="588"/>
      <c r="G41" s="588"/>
      <c r="H41" s="588"/>
      <c r="I41" s="588"/>
      <c r="J41" s="588"/>
      <c r="K41" s="588"/>
      <c r="L41" s="589"/>
    </row>
    <row r="42" spans="1:12" s="6" customFormat="1" ht="12" customHeight="1">
      <c r="A42" s="17"/>
      <c r="B42" s="18" t="s">
        <v>63</v>
      </c>
      <c r="C42" s="19">
        <v>0</v>
      </c>
      <c r="D42" s="20" t="s">
        <v>20</v>
      </c>
      <c r="E42" s="21">
        <v>4.4999999999999999E-4</v>
      </c>
      <c r="F42" s="20" t="s">
        <v>21</v>
      </c>
      <c r="G42" s="22" t="str">
        <f>IF(C42&gt;0,PRODUCT(C42,E42),"")</f>
        <v/>
      </c>
      <c r="H42" s="19">
        <f>C42</f>
        <v>0</v>
      </c>
      <c r="I42" s="20" t="s">
        <v>20</v>
      </c>
      <c r="J42" s="21">
        <v>4.4999999999999999E-4</v>
      </c>
      <c r="K42" s="20" t="s">
        <v>21</v>
      </c>
      <c r="L42" s="22" t="str">
        <f>IF(H42&gt;0,PRODUCT(H42,J42),"")</f>
        <v/>
      </c>
    </row>
    <row r="43" spans="1:12" s="6" customFormat="1" ht="12" customHeight="1">
      <c r="A43" s="17"/>
      <c r="B43" s="18" t="s">
        <v>64</v>
      </c>
      <c r="C43" s="19">
        <v>0</v>
      </c>
      <c r="D43" s="20" t="s">
        <v>20</v>
      </c>
      <c r="E43" s="21">
        <v>2.7000000000000001E-3</v>
      </c>
      <c r="F43" s="20" t="s">
        <v>21</v>
      </c>
      <c r="G43" s="22" t="str">
        <f>IF(C43&gt;0,PRODUCT(C43,E43),"")</f>
        <v/>
      </c>
      <c r="H43" s="19">
        <f>C43</f>
        <v>0</v>
      </c>
      <c r="I43" s="20" t="s">
        <v>20</v>
      </c>
      <c r="J43" s="21">
        <v>0.10199999999999999</v>
      </c>
      <c r="K43" s="20" t="s">
        <v>21</v>
      </c>
      <c r="L43" s="22" t="str">
        <f>IF(H43&gt;0,PRODUCT(H43,J43),"")</f>
        <v/>
      </c>
    </row>
    <row r="44" spans="1:12" s="6" customFormat="1" ht="12" customHeight="1">
      <c r="A44" s="17"/>
      <c r="B44" s="18" t="s">
        <v>65</v>
      </c>
      <c r="C44" s="19">
        <v>0</v>
      </c>
      <c r="D44" s="20" t="s">
        <v>20</v>
      </c>
      <c r="E44" s="21">
        <v>5.0000000000000001E-4</v>
      </c>
      <c r="F44" s="20" t="s">
        <v>21</v>
      </c>
      <c r="G44" s="22" t="str">
        <f>IF(C44&gt;0,PRODUCT(C44,E44),"")</f>
        <v/>
      </c>
      <c r="H44" s="19">
        <f>C44</f>
        <v>0</v>
      </c>
      <c r="I44" s="20" t="s">
        <v>20</v>
      </c>
      <c r="J44" s="21">
        <v>5.0000000000000001E-4</v>
      </c>
      <c r="K44" s="20" t="s">
        <v>21</v>
      </c>
      <c r="L44" s="22" t="str">
        <f>IF(H44&gt;0,PRODUCT(H44,J44),"")</f>
        <v/>
      </c>
    </row>
    <row r="45" spans="1:12" s="6" customFormat="1" ht="12" customHeight="1">
      <c r="A45" s="17"/>
      <c r="B45" s="587" t="s">
        <v>66</v>
      </c>
      <c r="C45" s="588"/>
      <c r="D45" s="588"/>
      <c r="E45" s="588"/>
      <c r="F45" s="588"/>
      <c r="G45" s="588"/>
      <c r="H45" s="588"/>
      <c r="I45" s="588"/>
      <c r="J45" s="588"/>
      <c r="K45" s="588"/>
      <c r="L45" s="589"/>
    </row>
    <row r="46" spans="1:12" s="6" customFormat="1" ht="12" customHeight="1">
      <c r="A46" s="17"/>
      <c r="B46" s="18" t="s">
        <v>67</v>
      </c>
      <c r="C46" s="19">
        <v>0</v>
      </c>
      <c r="D46" s="20" t="s">
        <v>20</v>
      </c>
      <c r="E46" s="21">
        <v>1.6999999999999999E-3</v>
      </c>
      <c r="F46" s="20" t="s">
        <v>21</v>
      </c>
      <c r="G46" s="22" t="str">
        <f t="shared" ref="G46:G53" si="6">IF(C46&gt;0,PRODUCT(C46,E46),"")</f>
        <v/>
      </c>
      <c r="H46" s="19">
        <f t="shared" ref="H46:H53" si="7">C46</f>
        <v>0</v>
      </c>
      <c r="I46" s="20" t="s">
        <v>20</v>
      </c>
      <c r="J46" s="21">
        <v>7.0000000000000001E-3</v>
      </c>
      <c r="K46" s="20" t="s">
        <v>21</v>
      </c>
      <c r="L46" s="22" t="str">
        <f t="shared" ref="L46:L53" si="8">IF(H46&gt;0,PRODUCT(H46,J46),"")</f>
        <v/>
      </c>
    </row>
    <row r="47" spans="1:12" s="6" customFormat="1" ht="12" customHeight="1">
      <c r="A47" s="17"/>
      <c r="B47" s="18" t="s">
        <v>68</v>
      </c>
      <c r="C47" s="19">
        <v>0</v>
      </c>
      <c r="D47" s="20" t="s">
        <v>20</v>
      </c>
      <c r="E47" s="21">
        <v>8.0000000000000002E-3</v>
      </c>
      <c r="F47" s="20" t="s">
        <v>21</v>
      </c>
      <c r="G47" s="22" t="str">
        <f t="shared" si="6"/>
        <v/>
      </c>
      <c r="H47" s="19">
        <f t="shared" si="7"/>
        <v>0</v>
      </c>
      <c r="I47" s="20" t="s">
        <v>20</v>
      </c>
      <c r="J47" s="21">
        <v>0.02</v>
      </c>
      <c r="K47" s="20" t="s">
        <v>21</v>
      </c>
      <c r="L47" s="22" t="str">
        <f t="shared" si="8"/>
        <v/>
      </c>
    </row>
    <row r="48" spans="1:12" s="6" customFormat="1" ht="12" customHeight="1">
      <c r="A48" s="17"/>
      <c r="B48" s="18" t="s">
        <v>69</v>
      </c>
      <c r="C48" s="19">
        <v>0</v>
      </c>
      <c r="D48" s="20" t="s">
        <v>20</v>
      </c>
      <c r="E48" s="21">
        <v>1.2E-2</v>
      </c>
      <c r="F48" s="20" t="s">
        <v>21</v>
      </c>
      <c r="G48" s="22" t="str">
        <f t="shared" si="6"/>
        <v/>
      </c>
      <c r="H48" s="19">
        <f t="shared" si="7"/>
        <v>0</v>
      </c>
      <c r="I48" s="20" t="s">
        <v>20</v>
      </c>
      <c r="J48" s="21">
        <v>0.09</v>
      </c>
      <c r="K48" s="20" t="s">
        <v>21</v>
      </c>
      <c r="L48" s="22" t="str">
        <f t="shared" si="8"/>
        <v/>
      </c>
    </row>
    <row r="49" spans="1:12" s="6" customFormat="1" ht="12" customHeight="1">
      <c r="A49" s="17"/>
      <c r="B49" s="18" t="s">
        <v>70</v>
      </c>
      <c r="C49" s="19">
        <v>0</v>
      </c>
      <c r="D49" s="20" t="s">
        <v>20</v>
      </c>
      <c r="E49" s="21">
        <v>0.05</v>
      </c>
      <c r="F49" s="20" t="s">
        <v>21</v>
      </c>
      <c r="G49" s="22" t="str">
        <f t="shared" si="6"/>
        <v/>
      </c>
      <c r="H49" s="19">
        <f t="shared" si="7"/>
        <v>0</v>
      </c>
      <c r="I49" s="20" t="s">
        <v>20</v>
      </c>
      <c r="J49" s="21">
        <v>0.27</v>
      </c>
      <c r="K49" s="20" t="s">
        <v>21</v>
      </c>
      <c r="L49" s="22" t="str">
        <f t="shared" si="8"/>
        <v/>
      </c>
    </row>
    <row r="50" spans="1:12" s="6" customFormat="1" ht="12" customHeight="1">
      <c r="A50" s="17"/>
      <c r="B50" s="18" t="s">
        <v>71</v>
      </c>
      <c r="C50" s="19">
        <v>0</v>
      </c>
      <c r="D50" s="20" t="s">
        <v>20</v>
      </c>
      <c r="E50" s="21">
        <v>5.0000000000000001E-4</v>
      </c>
      <c r="F50" s="20" t="s">
        <v>21</v>
      </c>
      <c r="G50" s="22" t="str">
        <f t="shared" si="6"/>
        <v/>
      </c>
      <c r="H50" s="19">
        <f t="shared" si="7"/>
        <v>0</v>
      </c>
      <c r="I50" s="20" t="s">
        <v>20</v>
      </c>
      <c r="J50" s="21">
        <v>3.5000000000000003E-2</v>
      </c>
      <c r="K50" s="20" t="s">
        <v>21</v>
      </c>
      <c r="L50" s="22" t="str">
        <f t="shared" si="8"/>
        <v/>
      </c>
    </row>
    <row r="51" spans="1:12" s="6" customFormat="1" ht="12" customHeight="1">
      <c r="A51" s="17"/>
      <c r="B51" s="18" t="s">
        <v>72</v>
      </c>
      <c r="C51" s="19">
        <v>0</v>
      </c>
      <c r="D51" s="20" t="s">
        <v>20</v>
      </c>
      <c r="E51" s="21">
        <v>5.5000000000000003E-4</v>
      </c>
      <c r="F51" s="20" t="s">
        <v>21</v>
      </c>
      <c r="G51" s="22" t="str">
        <f t="shared" si="6"/>
        <v/>
      </c>
      <c r="H51" s="19">
        <f t="shared" si="7"/>
        <v>0</v>
      </c>
      <c r="I51" s="20" t="s">
        <v>20</v>
      </c>
      <c r="J51" s="21">
        <v>0.14000000000000001</v>
      </c>
      <c r="K51" s="20" t="s">
        <v>21</v>
      </c>
      <c r="L51" s="22" t="str">
        <f t="shared" si="8"/>
        <v/>
      </c>
    </row>
    <row r="52" spans="1:12" s="6" customFormat="1" ht="12" customHeight="1">
      <c r="A52" s="17"/>
      <c r="B52" s="276" t="s">
        <v>73</v>
      </c>
      <c r="C52" s="32">
        <v>0</v>
      </c>
      <c r="D52" s="33" t="s">
        <v>20</v>
      </c>
      <c r="E52" s="34">
        <v>5.0000000000000001E-4</v>
      </c>
      <c r="F52" s="33" t="s">
        <v>21</v>
      </c>
      <c r="G52" s="35" t="str">
        <f t="shared" si="6"/>
        <v/>
      </c>
      <c r="H52" s="32">
        <f t="shared" si="7"/>
        <v>0</v>
      </c>
      <c r="I52" s="33" t="s">
        <v>20</v>
      </c>
      <c r="J52" s="34">
        <v>3.5000000000000003E-2</v>
      </c>
      <c r="K52" s="33" t="s">
        <v>21</v>
      </c>
      <c r="L52" s="35" t="str">
        <f t="shared" si="8"/>
        <v/>
      </c>
    </row>
    <row r="53" spans="1:12" s="6" customFormat="1" ht="12" customHeight="1">
      <c r="A53" s="17"/>
      <c r="B53" s="277" t="s">
        <v>74</v>
      </c>
      <c r="C53" s="278">
        <v>0</v>
      </c>
      <c r="D53" s="279" t="s">
        <v>20</v>
      </c>
      <c r="E53" s="280">
        <v>1E-3</v>
      </c>
      <c r="F53" s="279" t="s">
        <v>21</v>
      </c>
      <c r="G53" s="22" t="str">
        <f t="shared" si="6"/>
        <v/>
      </c>
      <c r="H53" s="278">
        <f t="shared" si="7"/>
        <v>0</v>
      </c>
      <c r="I53" s="279" t="s">
        <v>20</v>
      </c>
      <c r="J53" s="280">
        <v>0.125</v>
      </c>
      <c r="K53" s="279" t="s">
        <v>21</v>
      </c>
      <c r="L53" s="22" t="str">
        <f t="shared" si="8"/>
        <v/>
      </c>
    </row>
    <row r="54" spans="1:12" s="6" customFormat="1" ht="12" customHeight="1">
      <c r="A54" s="17"/>
      <c r="B54" s="678" t="s">
        <v>75</v>
      </c>
      <c r="C54" s="679"/>
      <c r="D54" s="679"/>
      <c r="E54" s="679"/>
      <c r="F54" s="679"/>
      <c r="G54" s="679"/>
      <c r="H54" s="679"/>
      <c r="I54" s="679"/>
      <c r="J54" s="679"/>
      <c r="K54" s="679"/>
      <c r="L54" s="680"/>
    </row>
    <row r="55" spans="1:12" s="6" customFormat="1" ht="12" customHeight="1">
      <c r="A55" s="17"/>
      <c r="B55" s="25" t="s">
        <v>201</v>
      </c>
      <c r="C55" s="19">
        <v>0</v>
      </c>
      <c r="D55" s="20" t="s">
        <v>20</v>
      </c>
      <c r="E55" s="21">
        <v>7.8E-2</v>
      </c>
      <c r="F55" s="20" t="s">
        <v>21</v>
      </c>
      <c r="G55" s="22" t="str">
        <f>IF(C55&gt;0,PRODUCT(C55,E55),"")</f>
        <v/>
      </c>
      <c r="H55" s="19">
        <f>C55</f>
        <v>0</v>
      </c>
      <c r="I55" s="20" t="s">
        <v>20</v>
      </c>
      <c r="J55" s="21">
        <v>7.8549999999999995E-2</v>
      </c>
      <c r="K55" s="20" t="s">
        <v>21</v>
      </c>
      <c r="L55" s="22" t="str">
        <f>IF(H55&gt;0,PRODUCT(H55,J55),"")</f>
        <v/>
      </c>
    </row>
    <row r="56" spans="1:12" s="6" customFormat="1" ht="12" customHeight="1">
      <c r="A56" s="17"/>
      <c r="B56" s="25">
        <v>5860</v>
      </c>
      <c r="C56" s="19">
        <v>0</v>
      </c>
      <c r="D56" s="20" t="s">
        <v>20</v>
      </c>
      <c r="E56" s="21">
        <v>0.02</v>
      </c>
      <c r="F56" s="20" t="s">
        <v>21</v>
      </c>
      <c r="G56" s="22" t="str">
        <f t="shared" ref="G56:G80" si="9">IF(C56&gt;0,PRODUCT(C56,E56),"")</f>
        <v/>
      </c>
      <c r="H56" s="19">
        <f>C56</f>
        <v>0</v>
      </c>
      <c r="I56" s="20" t="s">
        <v>20</v>
      </c>
      <c r="J56" s="21">
        <v>2.5000000000000001E-2</v>
      </c>
      <c r="K56" s="20" t="s">
        <v>21</v>
      </c>
      <c r="L56" s="22" t="str">
        <f t="shared" ref="L56:L80" si="10">IF(H56&gt;0,PRODUCT(H56,J56),"")</f>
        <v/>
      </c>
    </row>
    <row r="57" spans="1:12" s="6" customFormat="1" ht="12" customHeight="1">
      <c r="A57" s="17"/>
      <c r="B57" s="267" t="s">
        <v>76</v>
      </c>
      <c r="C57" s="19">
        <v>0</v>
      </c>
      <c r="D57" s="14" t="s">
        <v>20</v>
      </c>
      <c r="E57" s="15">
        <v>4.4999999999999998E-2</v>
      </c>
      <c r="F57" s="14" t="s">
        <v>21</v>
      </c>
      <c r="G57" s="22" t="str">
        <f t="shared" si="9"/>
        <v/>
      </c>
      <c r="H57" s="13">
        <f t="shared" ref="H57:H80" si="11">C57</f>
        <v>0</v>
      </c>
      <c r="I57" s="14" t="s">
        <v>20</v>
      </c>
      <c r="J57" s="15">
        <v>4.4999999999999998E-2</v>
      </c>
      <c r="K57" s="14" t="s">
        <v>21</v>
      </c>
      <c r="L57" s="22" t="str">
        <f t="shared" si="10"/>
        <v/>
      </c>
    </row>
    <row r="58" spans="1:12" s="6" customFormat="1" ht="12" customHeight="1">
      <c r="A58" s="17"/>
      <c r="B58" s="267" t="s">
        <v>77</v>
      </c>
      <c r="C58" s="19">
        <v>0</v>
      </c>
      <c r="D58" s="14" t="s">
        <v>20</v>
      </c>
      <c r="E58" s="15">
        <v>0.01</v>
      </c>
      <c r="F58" s="14" t="s">
        <v>21</v>
      </c>
      <c r="G58" s="22" t="str">
        <f t="shared" si="9"/>
        <v/>
      </c>
      <c r="H58" s="13">
        <f t="shared" si="11"/>
        <v>0</v>
      </c>
      <c r="I58" s="14" t="s">
        <v>20</v>
      </c>
      <c r="J58" s="15">
        <v>0.01</v>
      </c>
      <c r="K58" s="14" t="s">
        <v>21</v>
      </c>
      <c r="L58" s="22" t="str">
        <f t="shared" si="10"/>
        <v/>
      </c>
    </row>
    <row r="59" spans="1:12" s="6" customFormat="1" ht="12" customHeight="1">
      <c r="A59" s="17"/>
      <c r="B59" s="267" t="s">
        <v>78</v>
      </c>
      <c r="C59" s="19">
        <v>0</v>
      </c>
      <c r="D59" s="14" t="s">
        <v>20</v>
      </c>
      <c r="E59" s="15">
        <v>0.01</v>
      </c>
      <c r="F59" s="14" t="s">
        <v>21</v>
      </c>
      <c r="G59" s="22" t="str">
        <f t="shared" si="9"/>
        <v/>
      </c>
      <c r="H59" s="13">
        <f t="shared" si="11"/>
        <v>0</v>
      </c>
      <c r="I59" s="14" t="s">
        <v>20</v>
      </c>
      <c r="J59" s="15">
        <v>0.01</v>
      </c>
      <c r="K59" s="14" t="s">
        <v>21</v>
      </c>
      <c r="L59" s="22" t="str">
        <f t="shared" si="10"/>
        <v/>
      </c>
    </row>
    <row r="60" spans="1:12" s="6" customFormat="1" ht="12" customHeight="1">
      <c r="A60" s="17"/>
      <c r="B60" s="267" t="s">
        <v>79</v>
      </c>
      <c r="C60" s="19">
        <v>0</v>
      </c>
      <c r="D60" s="20" t="s">
        <v>20</v>
      </c>
      <c r="E60" s="21">
        <v>0.02</v>
      </c>
      <c r="F60" s="20" t="s">
        <v>21</v>
      </c>
      <c r="G60" s="22" t="str">
        <f t="shared" si="9"/>
        <v/>
      </c>
      <c r="H60" s="19">
        <f>C60</f>
        <v>0</v>
      </c>
      <c r="I60" s="20" t="s">
        <v>20</v>
      </c>
      <c r="J60" s="21">
        <v>2.5000000000000001E-2</v>
      </c>
      <c r="K60" s="20" t="s">
        <v>21</v>
      </c>
      <c r="L60" s="22" t="str">
        <f t="shared" si="10"/>
        <v/>
      </c>
    </row>
    <row r="61" spans="1:12" s="6" customFormat="1" ht="12" customHeight="1">
      <c r="A61" s="17"/>
      <c r="B61" s="267" t="s">
        <v>80</v>
      </c>
      <c r="C61" s="19">
        <v>0</v>
      </c>
      <c r="D61" s="14" t="s">
        <v>20</v>
      </c>
      <c r="E61" s="15">
        <v>2.5000000000000001E-2</v>
      </c>
      <c r="F61" s="14" t="s">
        <v>21</v>
      </c>
      <c r="G61" s="22" t="str">
        <f t="shared" si="9"/>
        <v/>
      </c>
      <c r="H61" s="13">
        <f t="shared" ref="H61" si="12">C61</f>
        <v>0</v>
      </c>
      <c r="I61" s="14" t="s">
        <v>20</v>
      </c>
      <c r="J61" s="15">
        <v>0.05</v>
      </c>
      <c r="K61" s="14" t="s">
        <v>21</v>
      </c>
      <c r="L61" s="22" t="str">
        <f t="shared" si="10"/>
        <v/>
      </c>
    </row>
    <row r="62" spans="1:12" s="6" customFormat="1" ht="12" customHeight="1">
      <c r="A62" s="17"/>
      <c r="B62" s="267" t="s">
        <v>81</v>
      </c>
      <c r="C62" s="19">
        <v>0</v>
      </c>
      <c r="D62" s="14" t="s">
        <v>20</v>
      </c>
      <c r="E62" s="15">
        <v>3.5000000000000003E-2</v>
      </c>
      <c r="F62" s="14" t="s">
        <v>21</v>
      </c>
      <c r="G62" s="22" t="str">
        <f t="shared" si="9"/>
        <v/>
      </c>
      <c r="H62" s="13">
        <f t="shared" si="11"/>
        <v>0</v>
      </c>
      <c r="I62" s="14" t="s">
        <v>20</v>
      </c>
      <c r="J62" s="15">
        <v>0.14499999999999999</v>
      </c>
      <c r="K62" s="14" t="s">
        <v>21</v>
      </c>
      <c r="L62" s="22" t="str">
        <f t="shared" si="10"/>
        <v/>
      </c>
    </row>
    <row r="63" spans="1:12" s="6" customFormat="1" ht="12" customHeight="1">
      <c r="A63" s="17"/>
      <c r="B63" s="267" t="s">
        <v>82</v>
      </c>
      <c r="C63" s="19">
        <v>0</v>
      </c>
      <c r="D63" s="14" t="s">
        <v>20</v>
      </c>
      <c r="E63" s="15">
        <v>3.5000000000000003E-2</v>
      </c>
      <c r="F63" s="14" t="s">
        <v>21</v>
      </c>
      <c r="G63" s="22" t="str">
        <f t="shared" si="9"/>
        <v/>
      </c>
      <c r="H63" s="13">
        <f t="shared" si="11"/>
        <v>0</v>
      </c>
      <c r="I63" s="14" t="s">
        <v>20</v>
      </c>
      <c r="J63" s="15">
        <v>0.14499999999999999</v>
      </c>
      <c r="K63" s="14" t="s">
        <v>21</v>
      </c>
      <c r="L63" s="22" t="str">
        <f t="shared" si="10"/>
        <v/>
      </c>
    </row>
    <row r="64" spans="1:12" s="6" customFormat="1" ht="12" customHeight="1">
      <c r="A64" s="17"/>
      <c r="B64" s="267" t="s">
        <v>83</v>
      </c>
      <c r="C64" s="19">
        <v>0</v>
      </c>
      <c r="D64" s="14" t="s">
        <v>20</v>
      </c>
      <c r="E64" s="15">
        <v>3.5000000000000003E-2</v>
      </c>
      <c r="F64" s="14" t="s">
        <v>21</v>
      </c>
      <c r="G64" s="22" t="str">
        <f t="shared" si="9"/>
        <v/>
      </c>
      <c r="H64" s="13">
        <f t="shared" si="11"/>
        <v>0</v>
      </c>
      <c r="I64" s="14" t="s">
        <v>20</v>
      </c>
      <c r="J64" s="15">
        <v>0.2</v>
      </c>
      <c r="K64" s="14" t="s">
        <v>21</v>
      </c>
      <c r="L64" s="22" t="str">
        <f t="shared" si="10"/>
        <v/>
      </c>
    </row>
    <row r="65" spans="1:13" s="23" customFormat="1" ht="12" customHeight="1">
      <c r="A65" s="17"/>
      <c r="B65" s="267" t="s">
        <v>84</v>
      </c>
      <c r="C65" s="19">
        <v>0</v>
      </c>
      <c r="D65" s="14" t="s">
        <v>20</v>
      </c>
      <c r="E65" s="15">
        <v>0</v>
      </c>
      <c r="F65" s="14" t="s">
        <v>21</v>
      </c>
      <c r="G65" s="22" t="str">
        <f t="shared" si="9"/>
        <v/>
      </c>
      <c r="H65" s="13">
        <f t="shared" si="11"/>
        <v>0</v>
      </c>
      <c r="I65" s="14" t="s">
        <v>20</v>
      </c>
      <c r="J65" s="15">
        <v>0.22</v>
      </c>
      <c r="K65" s="14" t="s">
        <v>21</v>
      </c>
      <c r="L65" s="22" t="str">
        <f t="shared" si="10"/>
        <v/>
      </c>
    </row>
    <row r="66" spans="1:13" s="23" customFormat="1" ht="12" customHeight="1">
      <c r="A66" s="17"/>
      <c r="B66" s="25" t="s">
        <v>85</v>
      </c>
      <c r="C66" s="19">
        <v>0</v>
      </c>
      <c r="D66" s="20" t="s">
        <v>20</v>
      </c>
      <c r="E66" s="21">
        <v>9.2999999999999999E-2</v>
      </c>
      <c r="F66" s="20" t="s">
        <v>21</v>
      </c>
      <c r="G66" s="22" t="str">
        <f t="shared" si="9"/>
        <v/>
      </c>
      <c r="H66" s="19">
        <f t="shared" si="11"/>
        <v>0</v>
      </c>
      <c r="I66" s="20" t="s">
        <v>20</v>
      </c>
      <c r="J66" s="21">
        <v>0.13600000000000001</v>
      </c>
      <c r="K66" s="20" t="s">
        <v>21</v>
      </c>
      <c r="L66" s="22" t="str">
        <f t="shared" si="10"/>
        <v/>
      </c>
    </row>
    <row r="67" spans="1:13" s="6" customFormat="1" ht="12" customHeight="1">
      <c r="A67" s="17"/>
      <c r="B67" s="25" t="s">
        <v>86</v>
      </c>
      <c r="C67" s="19">
        <v>0</v>
      </c>
      <c r="D67" s="20" t="s">
        <v>20</v>
      </c>
      <c r="E67" s="21">
        <v>9.8000000000000004E-2</v>
      </c>
      <c r="F67" s="20" t="s">
        <v>21</v>
      </c>
      <c r="G67" s="22" t="str">
        <f t="shared" si="9"/>
        <v/>
      </c>
      <c r="H67" s="19">
        <f t="shared" si="11"/>
        <v>0</v>
      </c>
      <c r="I67" s="20" t="s">
        <v>20</v>
      </c>
      <c r="J67" s="21">
        <v>0.155</v>
      </c>
      <c r="K67" s="20" t="s">
        <v>21</v>
      </c>
      <c r="L67" s="22" t="str">
        <f t="shared" si="10"/>
        <v/>
      </c>
    </row>
    <row r="68" spans="1:13" s="6" customFormat="1" ht="12" customHeight="1">
      <c r="A68" s="17"/>
      <c r="B68" s="246" t="s">
        <v>87</v>
      </c>
      <c r="C68" s="19">
        <v>0</v>
      </c>
      <c r="D68" s="85" t="s">
        <v>20</v>
      </c>
      <c r="E68" s="248">
        <v>5.5E-2</v>
      </c>
      <c r="F68" s="85" t="s">
        <v>21</v>
      </c>
      <c r="G68" s="22" t="str">
        <f t="shared" si="9"/>
        <v/>
      </c>
      <c r="H68" s="247">
        <f t="shared" si="11"/>
        <v>0</v>
      </c>
      <c r="I68" s="85" t="s">
        <v>20</v>
      </c>
      <c r="J68" s="248">
        <v>0.1</v>
      </c>
      <c r="K68" s="85" t="s">
        <v>21</v>
      </c>
      <c r="L68" s="22" t="str">
        <f t="shared" si="10"/>
        <v/>
      </c>
    </row>
    <row r="69" spans="1:13" s="6" customFormat="1" ht="12" customHeight="1">
      <c r="A69" s="17"/>
      <c r="B69" s="246" t="s">
        <v>88</v>
      </c>
      <c r="C69" s="19">
        <v>0</v>
      </c>
      <c r="D69" s="85" t="s">
        <v>20</v>
      </c>
      <c r="E69" s="248">
        <v>5.5E-2</v>
      </c>
      <c r="F69" s="85" t="s">
        <v>21</v>
      </c>
      <c r="G69" s="22" t="str">
        <f t="shared" si="9"/>
        <v/>
      </c>
      <c r="H69" s="247">
        <f t="shared" si="11"/>
        <v>0</v>
      </c>
      <c r="I69" s="85" t="s">
        <v>20</v>
      </c>
      <c r="J69" s="248">
        <v>0.1</v>
      </c>
      <c r="K69" s="85" t="s">
        <v>21</v>
      </c>
      <c r="L69" s="22" t="str">
        <f t="shared" si="10"/>
        <v/>
      </c>
      <c r="M69" s="24"/>
    </row>
    <row r="70" spans="1:13" s="6" customFormat="1" ht="12" customHeight="1">
      <c r="A70" s="17"/>
      <c r="B70" s="246" t="s">
        <v>89</v>
      </c>
      <c r="C70" s="19">
        <v>0</v>
      </c>
      <c r="D70" s="20" t="s">
        <v>20</v>
      </c>
      <c r="E70" s="21">
        <v>0.04</v>
      </c>
      <c r="F70" s="20" t="s">
        <v>21</v>
      </c>
      <c r="G70" s="22" t="str">
        <f t="shared" si="9"/>
        <v/>
      </c>
      <c r="H70" s="19">
        <f>C70</f>
        <v>0</v>
      </c>
      <c r="I70" s="20" t="s">
        <v>20</v>
      </c>
      <c r="J70" s="21">
        <v>0.04</v>
      </c>
      <c r="K70" s="20" t="s">
        <v>21</v>
      </c>
      <c r="L70" s="22" t="str">
        <f t="shared" si="10"/>
        <v/>
      </c>
      <c r="M70" s="24"/>
    </row>
    <row r="71" spans="1:13" s="6" customFormat="1" ht="12" customHeight="1">
      <c r="A71" s="17"/>
      <c r="B71" s="246" t="s">
        <v>90</v>
      </c>
      <c r="C71" s="19">
        <v>0</v>
      </c>
      <c r="D71" s="20" t="s">
        <v>20</v>
      </c>
      <c r="E71" s="21">
        <v>2.4E-2</v>
      </c>
      <c r="F71" s="20" t="s">
        <v>21</v>
      </c>
      <c r="G71" s="22" t="str">
        <f t="shared" si="9"/>
        <v/>
      </c>
      <c r="H71" s="19">
        <f>C71</f>
        <v>0</v>
      </c>
      <c r="I71" s="20" t="s">
        <v>20</v>
      </c>
      <c r="J71" s="21">
        <v>2.4E-2</v>
      </c>
      <c r="K71" s="20" t="s">
        <v>21</v>
      </c>
      <c r="L71" s="22" t="str">
        <f t="shared" si="10"/>
        <v/>
      </c>
      <c r="M71" s="24"/>
    </row>
    <row r="72" spans="1:13" s="6" customFormat="1" ht="12" customHeight="1">
      <c r="A72" s="17"/>
      <c r="B72" s="267" t="s">
        <v>91</v>
      </c>
      <c r="C72" s="19">
        <v>0</v>
      </c>
      <c r="D72" s="14" t="s">
        <v>20</v>
      </c>
      <c r="E72" s="15">
        <v>2.1000000000000001E-2</v>
      </c>
      <c r="F72" s="14" t="s">
        <v>21</v>
      </c>
      <c r="G72" s="22" t="str">
        <f t="shared" si="9"/>
        <v/>
      </c>
      <c r="H72" s="13">
        <f t="shared" si="11"/>
        <v>0</v>
      </c>
      <c r="I72" s="14" t="s">
        <v>20</v>
      </c>
      <c r="J72" s="15">
        <v>2.1000000000000001E-2</v>
      </c>
      <c r="K72" s="14" t="s">
        <v>21</v>
      </c>
      <c r="L72" s="22" t="str">
        <f t="shared" si="10"/>
        <v/>
      </c>
      <c r="M72" s="24"/>
    </row>
    <row r="73" spans="1:13" s="6" customFormat="1" ht="12" customHeight="1">
      <c r="A73" s="17"/>
      <c r="B73" s="267" t="s">
        <v>92</v>
      </c>
      <c r="C73" s="19">
        <v>0</v>
      </c>
      <c r="D73" s="14" t="s">
        <v>20</v>
      </c>
      <c r="E73" s="15">
        <v>2.1000000000000001E-2</v>
      </c>
      <c r="F73" s="14" t="s">
        <v>21</v>
      </c>
      <c r="G73" s="22" t="str">
        <f t="shared" si="9"/>
        <v/>
      </c>
      <c r="H73" s="13">
        <f t="shared" si="11"/>
        <v>0</v>
      </c>
      <c r="I73" s="14" t="s">
        <v>20</v>
      </c>
      <c r="J73" s="15">
        <v>2.1000000000000001E-2</v>
      </c>
      <c r="K73" s="14" t="s">
        <v>21</v>
      </c>
      <c r="L73" s="22" t="str">
        <f t="shared" si="10"/>
        <v/>
      </c>
    </row>
    <row r="74" spans="1:13" s="23" customFormat="1" ht="12" customHeight="1">
      <c r="A74" s="17"/>
      <c r="B74" s="267" t="s">
        <v>93</v>
      </c>
      <c r="C74" s="19">
        <v>0</v>
      </c>
      <c r="D74" s="14" t="s">
        <v>20</v>
      </c>
      <c r="E74" s="15">
        <v>7.9000000000000001E-2</v>
      </c>
      <c r="F74" s="14" t="s">
        <v>21</v>
      </c>
      <c r="G74" s="22" t="str">
        <f t="shared" si="9"/>
        <v/>
      </c>
      <c r="H74" s="13">
        <f t="shared" si="11"/>
        <v>0</v>
      </c>
      <c r="I74" s="14" t="s">
        <v>20</v>
      </c>
      <c r="J74" s="15">
        <v>7.9000000000000001E-2</v>
      </c>
      <c r="K74" s="14" t="s">
        <v>21</v>
      </c>
      <c r="L74" s="22" t="str">
        <f t="shared" si="10"/>
        <v/>
      </c>
    </row>
    <row r="75" spans="1:13" s="23" customFormat="1" ht="12" customHeight="1">
      <c r="A75" s="17"/>
      <c r="B75" s="267" t="s">
        <v>94</v>
      </c>
      <c r="C75" s="19">
        <v>0</v>
      </c>
      <c r="D75" s="14" t="s">
        <v>20</v>
      </c>
      <c r="E75" s="15">
        <v>5.2999999999999999E-2</v>
      </c>
      <c r="F75" s="14" t="s">
        <v>21</v>
      </c>
      <c r="G75" s="22" t="str">
        <f t="shared" si="9"/>
        <v/>
      </c>
      <c r="H75" s="13">
        <f t="shared" si="11"/>
        <v>0</v>
      </c>
      <c r="I75" s="14" t="s">
        <v>20</v>
      </c>
      <c r="J75" s="15">
        <v>5.2999999999999999E-2</v>
      </c>
      <c r="K75" s="14" t="s">
        <v>21</v>
      </c>
      <c r="L75" s="22" t="str">
        <f t="shared" si="10"/>
        <v/>
      </c>
    </row>
    <row r="76" spans="1:13" s="23" customFormat="1" ht="12" customHeight="1">
      <c r="A76" s="17"/>
      <c r="B76" s="26" t="s">
        <v>95</v>
      </c>
      <c r="C76" s="19">
        <v>0</v>
      </c>
      <c r="D76" s="28" t="s">
        <v>20</v>
      </c>
      <c r="E76" s="29">
        <v>0.12</v>
      </c>
      <c r="F76" s="28" t="s">
        <v>21</v>
      </c>
      <c r="G76" s="22" t="str">
        <f t="shared" si="9"/>
        <v/>
      </c>
      <c r="H76" s="19">
        <f t="shared" si="11"/>
        <v>0</v>
      </c>
      <c r="I76" s="20" t="s">
        <v>20</v>
      </c>
      <c r="J76" s="21">
        <v>0.23</v>
      </c>
      <c r="K76" s="20" t="s">
        <v>21</v>
      </c>
      <c r="L76" s="22" t="str">
        <f t="shared" si="10"/>
        <v/>
      </c>
    </row>
    <row r="77" spans="1:13" s="23" customFormat="1" ht="12" customHeight="1">
      <c r="A77" s="17"/>
      <c r="B77" s="26" t="s">
        <v>98</v>
      </c>
      <c r="C77" s="19">
        <v>0</v>
      </c>
      <c r="D77" s="20" t="s">
        <v>20</v>
      </c>
      <c r="E77" s="21">
        <v>0</v>
      </c>
      <c r="F77" s="20" t="s">
        <v>21</v>
      </c>
      <c r="G77" s="22" t="str">
        <f t="shared" si="9"/>
        <v/>
      </c>
      <c r="H77" s="19">
        <f t="shared" si="11"/>
        <v>0</v>
      </c>
      <c r="I77" s="20" t="s">
        <v>20</v>
      </c>
      <c r="J77" s="21">
        <v>0</v>
      </c>
      <c r="K77" s="20" t="s">
        <v>21</v>
      </c>
      <c r="L77" s="22" t="str">
        <f t="shared" si="10"/>
        <v/>
      </c>
    </row>
    <row r="78" spans="1:13" s="23" customFormat="1" ht="12" customHeight="1">
      <c r="A78" s="17"/>
      <c r="B78" s="26" t="s">
        <v>99</v>
      </c>
      <c r="C78" s="19">
        <v>0</v>
      </c>
      <c r="D78" s="20" t="s">
        <v>20</v>
      </c>
      <c r="E78" s="21">
        <v>0</v>
      </c>
      <c r="F78" s="20" t="s">
        <v>21</v>
      </c>
      <c r="G78" s="22" t="str">
        <f t="shared" si="9"/>
        <v/>
      </c>
      <c r="H78" s="19">
        <f t="shared" si="11"/>
        <v>0</v>
      </c>
      <c r="I78" s="20" t="s">
        <v>20</v>
      </c>
      <c r="J78" s="21">
        <v>0</v>
      </c>
      <c r="K78" s="20" t="s">
        <v>21</v>
      </c>
      <c r="L78" s="22" t="str">
        <f t="shared" si="10"/>
        <v/>
      </c>
    </row>
    <row r="79" spans="1:13" s="23" customFormat="1" ht="12" customHeight="1">
      <c r="A79" s="17"/>
      <c r="B79" s="26" t="s">
        <v>100</v>
      </c>
      <c r="C79" s="19">
        <v>0</v>
      </c>
      <c r="D79" s="20" t="s">
        <v>20</v>
      </c>
      <c r="E79" s="21">
        <v>0</v>
      </c>
      <c r="F79" s="20" t="s">
        <v>21</v>
      </c>
      <c r="G79" s="22" t="str">
        <f t="shared" si="9"/>
        <v/>
      </c>
      <c r="H79" s="19">
        <f t="shared" si="11"/>
        <v>0</v>
      </c>
      <c r="I79" s="20" t="s">
        <v>20</v>
      </c>
      <c r="J79" s="21">
        <v>0</v>
      </c>
      <c r="K79" s="20" t="s">
        <v>21</v>
      </c>
      <c r="L79" s="22" t="str">
        <f t="shared" si="10"/>
        <v/>
      </c>
    </row>
    <row r="80" spans="1:13" s="23" customFormat="1" ht="12" customHeight="1">
      <c r="A80" s="17"/>
      <c r="B80" s="31" t="s">
        <v>101</v>
      </c>
      <c r="C80" s="19">
        <v>0</v>
      </c>
      <c r="D80" s="33" t="s">
        <v>20</v>
      </c>
      <c r="E80" s="34">
        <v>0</v>
      </c>
      <c r="F80" s="33" t="s">
        <v>21</v>
      </c>
      <c r="G80" s="22" t="str">
        <f t="shared" si="9"/>
        <v/>
      </c>
      <c r="H80" s="32">
        <f t="shared" si="11"/>
        <v>0</v>
      </c>
      <c r="I80" s="33" t="s">
        <v>20</v>
      </c>
      <c r="J80" s="34">
        <v>0</v>
      </c>
      <c r="K80" s="36" t="s">
        <v>21</v>
      </c>
      <c r="L80" s="22" t="str">
        <f t="shared" si="10"/>
        <v/>
      </c>
    </row>
    <row r="81" spans="1:12" s="23" customFormat="1" ht="12" customHeight="1">
      <c r="A81" s="17"/>
      <c r="B81" s="590" t="s">
        <v>194</v>
      </c>
      <c r="C81" s="591"/>
      <c r="D81" s="591"/>
      <c r="E81" s="591"/>
      <c r="F81" s="591"/>
      <c r="G81" s="591"/>
      <c r="H81" s="591"/>
      <c r="I81" s="591"/>
      <c r="J81" s="591"/>
      <c r="K81" s="591"/>
      <c r="L81" s="592"/>
    </row>
    <row r="82" spans="1:12" s="23" customFormat="1" ht="12" customHeight="1">
      <c r="A82" s="17"/>
      <c r="B82" s="18" t="s">
        <v>104</v>
      </c>
      <c r="C82" s="19"/>
      <c r="D82" s="20"/>
      <c r="E82" s="21">
        <f>G137</f>
        <v>0</v>
      </c>
      <c r="F82" s="20" t="s">
        <v>21</v>
      </c>
      <c r="G82" s="22" t="str">
        <f t="shared" ref="G82:G87" si="13">IF(E82&gt;0,E82,"")</f>
        <v/>
      </c>
      <c r="H82" s="19"/>
      <c r="I82" s="20"/>
      <c r="J82" s="21">
        <f>L137</f>
        <v>0</v>
      </c>
      <c r="K82" s="20" t="s">
        <v>21</v>
      </c>
      <c r="L82" s="22" t="str">
        <f t="shared" ref="L82:L87" si="14">IF(J82&gt;0,J82,"")</f>
        <v/>
      </c>
    </row>
    <row r="83" spans="1:12" s="23" customFormat="1" ht="12" customHeight="1">
      <c r="A83" s="17"/>
      <c r="B83" s="18" t="s">
        <v>105</v>
      </c>
      <c r="C83" s="27"/>
      <c r="D83" s="28"/>
      <c r="E83" s="29">
        <f>G151</f>
        <v>0</v>
      </c>
      <c r="F83" s="28" t="s">
        <v>21</v>
      </c>
      <c r="G83" s="22" t="str">
        <f t="shared" si="13"/>
        <v/>
      </c>
      <c r="H83" s="27"/>
      <c r="I83" s="28"/>
      <c r="J83" s="21">
        <f>L151</f>
        <v>0</v>
      </c>
      <c r="K83" s="20" t="s">
        <v>21</v>
      </c>
      <c r="L83" s="22" t="str">
        <f t="shared" si="14"/>
        <v/>
      </c>
    </row>
    <row r="84" spans="1:12" s="23" customFormat="1" ht="12" customHeight="1">
      <c r="A84" s="17"/>
      <c r="B84" s="18" t="s">
        <v>184</v>
      </c>
      <c r="C84" s="19"/>
      <c r="D84" s="20"/>
      <c r="E84" s="21">
        <f>G165</f>
        <v>0</v>
      </c>
      <c r="F84" s="20" t="s">
        <v>21</v>
      </c>
      <c r="G84" s="22" t="str">
        <f t="shared" si="13"/>
        <v/>
      </c>
      <c r="H84" s="19"/>
      <c r="I84" s="20"/>
      <c r="J84" s="21">
        <f>L165</f>
        <v>0</v>
      </c>
      <c r="K84" s="20" t="s">
        <v>21</v>
      </c>
      <c r="L84" s="22" t="str">
        <f t="shared" si="14"/>
        <v/>
      </c>
    </row>
    <row r="85" spans="1:12" s="23" customFormat="1" ht="12" customHeight="1">
      <c r="A85" s="17"/>
      <c r="B85" s="18" t="s">
        <v>185</v>
      </c>
      <c r="C85" s="19"/>
      <c r="D85" s="20"/>
      <c r="E85" s="21">
        <f>G179</f>
        <v>0</v>
      </c>
      <c r="F85" s="20" t="s">
        <v>21</v>
      </c>
      <c r="G85" s="22" t="str">
        <f t="shared" si="13"/>
        <v/>
      </c>
      <c r="H85" s="19"/>
      <c r="I85" s="20"/>
      <c r="J85" s="21">
        <f>L179</f>
        <v>0</v>
      </c>
      <c r="K85" s="20" t="s">
        <v>21</v>
      </c>
      <c r="L85" s="22" t="str">
        <f t="shared" si="14"/>
        <v/>
      </c>
    </row>
    <row r="86" spans="1:12" s="23" customFormat="1" ht="12" customHeight="1">
      <c r="A86" s="17"/>
      <c r="B86" s="18" t="s">
        <v>202</v>
      </c>
      <c r="C86" s="19"/>
      <c r="D86" s="20"/>
      <c r="E86" s="21">
        <f>G193</f>
        <v>0</v>
      </c>
      <c r="F86" s="20" t="s">
        <v>21</v>
      </c>
      <c r="G86" s="22" t="str">
        <f t="shared" si="13"/>
        <v/>
      </c>
      <c r="H86" s="19"/>
      <c r="I86" s="20"/>
      <c r="J86" s="21">
        <f>L193</f>
        <v>0</v>
      </c>
      <c r="K86" s="20" t="s">
        <v>21</v>
      </c>
      <c r="L86" s="22" t="str">
        <f t="shared" si="14"/>
        <v/>
      </c>
    </row>
    <row r="87" spans="1:12" s="23" customFormat="1" ht="12" customHeight="1">
      <c r="A87" s="17"/>
      <c r="B87" s="18" t="s">
        <v>203</v>
      </c>
      <c r="C87" s="32"/>
      <c r="D87" s="33"/>
      <c r="E87" s="34">
        <f>G207</f>
        <v>0</v>
      </c>
      <c r="F87" s="33" t="s">
        <v>21</v>
      </c>
      <c r="G87" s="22" t="str">
        <f t="shared" si="13"/>
        <v/>
      </c>
      <c r="H87" s="32"/>
      <c r="I87" s="33"/>
      <c r="J87" s="21">
        <f>L207</f>
        <v>0</v>
      </c>
      <c r="K87" s="20" t="s">
        <v>21</v>
      </c>
      <c r="L87" s="22" t="str">
        <f t="shared" si="14"/>
        <v/>
      </c>
    </row>
    <row r="88" spans="1:12" s="6" customFormat="1" ht="22.5" customHeight="1">
      <c r="A88" s="4"/>
      <c r="B88" s="499" t="s">
        <v>106</v>
      </c>
      <c r="C88" s="500"/>
      <c r="D88" s="500"/>
      <c r="E88" s="500"/>
      <c r="F88" s="500"/>
      <c r="G88" s="97">
        <f>SUM(G8:G73,G75:G87)</f>
        <v>0.19</v>
      </c>
      <c r="H88" s="501" t="s">
        <v>107</v>
      </c>
      <c r="I88" s="502"/>
      <c r="J88" s="502"/>
      <c r="K88" s="503"/>
      <c r="L88" s="97">
        <f>SUM(L8:L87)</f>
        <v>0.25</v>
      </c>
    </row>
    <row r="89" spans="1:12" s="6" customFormat="1">
      <c r="A89" s="4"/>
      <c r="B89" s="39"/>
      <c r="C89" s="40"/>
      <c r="D89" s="39"/>
      <c r="E89" s="41"/>
      <c r="F89" s="41"/>
      <c r="G89" s="39"/>
      <c r="H89" s="42"/>
    </row>
    <row r="90" spans="1:12">
      <c r="A90" s="1"/>
      <c r="B90" s="1"/>
      <c r="C90" s="2"/>
      <c r="D90" s="1"/>
      <c r="E90" s="1"/>
      <c r="F90" s="1"/>
      <c r="G90" s="1"/>
      <c r="H90" s="43"/>
      <c r="I90" s="44"/>
    </row>
    <row r="91" spans="1:12" ht="22.5" customHeight="1">
      <c r="A91" s="1"/>
      <c r="B91" s="597"/>
      <c r="C91" s="600" t="s">
        <v>190</v>
      </c>
      <c r="D91" s="601"/>
      <c r="E91" s="601"/>
      <c r="F91" s="601"/>
      <c r="G91" s="601"/>
      <c r="H91" s="601"/>
      <c r="I91" s="601"/>
      <c r="J91" s="601"/>
      <c r="K91" s="601"/>
      <c r="L91" s="602"/>
    </row>
    <row r="92" spans="1:12" ht="12.75" customHeight="1">
      <c r="A92" s="1"/>
      <c r="B92" s="598"/>
      <c r="C92" s="603" t="s">
        <v>108</v>
      </c>
      <c r="D92" s="604"/>
      <c r="E92" s="604"/>
      <c r="F92" s="604"/>
      <c r="G92" s="604"/>
      <c r="H92" s="604"/>
      <c r="I92" s="604"/>
      <c r="J92" s="604"/>
      <c r="K92" s="604"/>
      <c r="L92" s="605"/>
    </row>
    <row r="93" spans="1:12" ht="12.75" customHeight="1">
      <c r="A93" s="1"/>
      <c r="B93" s="599"/>
      <c r="C93" s="45" t="s">
        <v>109</v>
      </c>
      <c r="D93" s="46"/>
      <c r="E93" s="46"/>
      <c r="F93" s="46"/>
      <c r="G93" s="46"/>
      <c r="H93" s="47"/>
      <c r="I93" s="46"/>
      <c r="J93" s="46"/>
      <c r="K93" s="46"/>
      <c r="L93" s="48"/>
    </row>
    <row r="94" spans="1:12" ht="12.75" customHeight="1">
      <c r="A94" s="1"/>
      <c r="B94" s="569" t="s">
        <v>110</v>
      </c>
      <c r="C94" s="570"/>
      <c r="D94" s="570"/>
      <c r="E94" s="570"/>
      <c r="F94" s="570"/>
      <c r="G94" s="570"/>
      <c r="H94" s="570"/>
      <c r="I94" s="570"/>
      <c r="J94" s="570"/>
      <c r="K94" s="570"/>
      <c r="L94" s="571"/>
    </row>
    <row r="95" spans="1:12" ht="11.25" customHeight="1">
      <c r="A95" s="1"/>
      <c r="B95" s="572"/>
      <c r="C95" s="573"/>
      <c r="D95" s="573"/>
      <c r="E95" s="573"/>
      <c r="F95" s="573"/>
      <c r="G95" s="573"/>
      <c r="H95" s="573"/>
      <c r="I95" s="573"/>
      <c r="J95" s="573"/>
      <c r="K95" s="573"/>
      <c r="L95" s="574"/>
    </row>
    <row r="96" spans="1:12" ht="6" customHeight="1">
      <c r="A96" s="1"/>
      <c r="B96" s="49"/>
      <c r="C96" s="50"/>
      <c r="D96" s="51"/>
      <c r="E96" s="51"/>
      <c r="F96" s="51"/>
      <c r="G96" s="249"/>
      <c r="H96" s="43"/>
      <c r="I96" s="44"/>
    </row>
    <row r="97" spans="1:12" ht="13.5" customHeight="1">
      <c r="A97" s="1"/>
      <c r="B97" s="550"/>
      <c r="C97" s="551"/>
      <c r="D97" s="551"/>
      <c r="E97" s="551"/>
      <c r="F97" s="551"/>
      <c r="G97" s="552"/>
      <c r="H97" s="556" t="s">
        <v>111</v>
      </c>
      <c r="I97" s="557"/>
      <c r="J97" s="557"/>
      <c r="K97" s="557"/>
      <c r="L97" s="557"/>
    </row>
    <row r="98" spans="1:12">
      <c r="A98" s="1"/>
      <c r="B98" s="553"/>
      <c r="C98" s="554"/>
      <c r="D98" s="554"/>
      <c r="E98" s="554"/>
      <c r="F98" s="554"/>
      <c r="G98" s="555"/>
      <c r="H98" s="577" t="s">
        <v>3</v>
      </c>
      <c r="I98" s="578"/>
      <c r="J98" s="578"/>
      <c r="K98" s="578"/>
      <c r="L98" s="579"/>
    </row>
    <row r="99" spans="1:12">
      <c r="A99" s="1"/>
      <c r="B99" s="580" t="s">
        <v>112</v>
      </c>
      <c r="C99" s="581"/>
      <c r="D99" s="582"/>
      <c r="E99" s="583">
        <f>G88</f>
        <v>0.19</v>
      </c>
      <c r="F99" s="583"/>
      <c r="G99" s="584"/>
      <c r="H99" s="53" t="s">
        <v>20</v>
      </c>
      <c r="I99" s="585">
        <f>VLOOKUP(H98,AD3:AE9,2,FALSE)</f>
        <v>24</v>
      </c>
      <c r="J99" s="586"/>
      <c r="K99" s="54" t="s">
        <v>21</v>
      </c>
      <c r="L99" s="55">
        <f>E99*I99</f>
        <v>4.5600000000000005</v>
      </c>
    </row>
    <row r="100" spans="1:12">
      <c r="A100" s="1"/>
      <c r="B100" s="550"/>
      <c r="C100" s="551"/>
      <c r="D100" s="551"/>
      <c r="E100" s="551"/>
      <c r="F100" s="551"/>
      <c r="G100" s="552"/>
      <c r="H100" s="556" t="s">
        <v>113</v>
      </c>
      <c r="I100" s="557"/>
      <c r="J100" s="557"/>
      <c r="K100" s="557"/>
      <c r="L100" s="557"/>
    </row>
    <row r="101" spans="1:12">
      <c r="A101" s="1"/>
      <c r="B101" s="553"/>
      <c r="C101" s="554"/>
      <c r="D101" s="554"/>
      <c r="E101" s="554"/>
      <c r="F101" s="554"/>
      <c r="G101" s="555"/>
      <c r="H101" s="558" t="s">
        <v>2</v>
      </c>
      <c r="I101" s="559"/>
      <c r="J101" s="559"/>
      <c r="K101" s="559"/>
      <c r="L101" s="560"/>
    </row>
    <row r="102" spans="1:12">
      <c r="A102" s="1"/>
      <c r="B102" s="561" t="s">
        <v>114</v>
      </c>
      <c r="C102" s="562"/>
      <c r="D102" s="563"/>
      <c r="E102" s="564">
        <f>L88</f>
        <v>0.25</v>
      </c>
      <c r="F102" s="565"/>
      <c r="G102" s="566"/>
      <c r="H102" s="56" t="s">
        <v>20</v>
      </c>
      <c r="I102" s="567">
        <f>VLOOKUP(H101,AA3:AB14,2,FALSE)</f>
        <v>8.4000000000000005E-2</v>
      </c>
      <c r="J102" s="568"/>
      <c r="K102" s="57" t="s">
        <v>21</v>
      </c>
      <c r="L102" s="58">
        <f>E102*I102</f>
        <v>2.1000000000000001E-2</v>
      </c>
    </row>
    <row r="103" spans="1:12" ht="18" customHeight="1">
      <c r="A103" s="1"/>
      <c r="B103" s="535" t="s">
        <v>115</v>
      </c>
      <c r="C103" s="500"/>
      <c r="D103" s="500"/>
      <c r="E103" s="500"/>
      <c r="F103" s="500"/>
      <c r="G103" s="500"/>
      <c r="H103" s="500"/>
      <c r="I103" s="500"/>
      <c r="J103" s="500"/>
      <c r="K103" s="500"/>
      <c r="L103" s="59">
        <f>(L99+L102)</f>
        <v>4.5810000000000004</v>
      </c>
    </row>
    <row r="104" spans="1:12">
      <c r="A104" s="1"/>
      <c r="B104" s="536" t="s">
        <v>116</v>
      </c>
      <c r="C104" s="537"/>
      <c r="D104" s="537"/>
      <c r="E104" s="537"/>
      <c r="F104" s="537"/>
      <c r="G104" s="538"/>
      <c r="H104" s="539">
        <v>1.2</v>
      </c>
      <c r="I104" s="540"/>
      <c r="J104" s="541"/>
      <c r="K104" s="60" t="s">
        <v>21</v>
      </c>
      <c r="L104" s="61">
        <f>H104</f>
        <v>1.2</v>
      </c>
    </row>
    <row r="105" spans="1:12" ht="22.5" customHeight="1">
      <c r="A105" s="1"/>
      <c r="B105" s="542" t="s">
        <v>117</v>
      </c>
      <c r="C105" s="543"/>
      <c r="D105" s="543"/>
      <c r="E105" s="543"/>
      <c r="F105" s="543"/>
      <c r="G105" s="543"/>
      <c r="H105" s="543"/>
      <c r="I105" s="543"/>
      <c r="J105" s="543"/>
      <c r="K105" s="544"/>
      <c r="L105" s="62">
        <f>L103*L104</f>
        <v>5.4972000000000003</v>
      </c>
    </row>
    <row r="106" spans="1:12" ht="7.5" customHeight="1">
      <c r="A106" s="1"/>
      <c r="B106" s="63"/>
      <c r="C106" s="64"/>
      <c r="D106" s="63"/>
      <c r="E106" s="63"/>
      <c r="F106" s="63"/>
      <c r="G106" s="63"/>
      <c r="H106" s="64"/>
      <c r="I106" s="63"/>
      <c r="J106" s="63"/>
      <c r="K106" s="63"/>
      <c r="L106" s="65"/>
    </row>
    <row r="107" spans="1:12" ht="15.75" customHeight="1">
      <c r="A107" s="1"/>
      <c r="B107" s="545" t="s">
        <v>118</v>
      </c>
      <c r="C107" s="546"/>
      <c r="D107" s="546"/>
      <c r="E107" s="546"/>
      <c r="F107" s="546"/>
      <c r="G107" s="546"/>
      <c r="H107" s="547" t="str">
        <f>IF(L105&lt;=7,"BAT-1270 - 7AH Batteries",IF(L105&lt;=12,"BAT-12120 - 12AH Batteries",IF(L105&lt;=18,"BAT12180 - 18AH Batteries",IF(L105&lt;=26,"BAT-12260 - 26AH Batteries",IF(L105&lt;=33,"BAT12330 - 33AH Batteries","No recommendation for battery.")))))</f>
        <v>BAT-1270 - 7AH Batteries</v>
      </c>
      <c r="I107" s="548"/>
      <c r="J107" s="548"/>
      <c r="K107" s="548"/>
      <c r="L107" s="549"/>
    </row>
    <row r="108" spans="1:12" ht="9" customHeight="1">
      <c r="A108" s="1"/>
      <c r="B108" s="1"/>
      <c r="C108" s="2"/>
      <c r="D108" s="1"/>
      <c r="E108" s="1"/>
      <c r="F108" s="1"/>
      <c r="G108" s="1"/>
      <c r="H108" s="66"/>
      <c r="I108" s="67"/>
      <c r="J108" s="68"/>
      <c r="K108" s="69"/>
    </row>
    <row r="109" spans="1:12">
      <c r="A109" s="1"/>
      <c r="B109" s="526" t="s">
        <v>119</v>
      </c>
      <c r="C109" s="527"/>
      <c r="D109" s="527"/>
      <c r="E109" s="527"/>
      <c r="F109" s="527"/>
      <c r="G109" s="527"/>
      <c r="H109" s="528"/>
      <c r="I109" s="529"/>
      <c r="J109" s="529"/>
      <c r="K109" s="529"/>
      <c r="L109" s="530"/>
    </row>
    <row r="110" spans="1:12">
      <c r="A110" s="1"/>
      <c r="B110" s="531" t="str">
        <f>IF(L105&lt;=33,"The batteries can be charged by the 6820 Charger.","The batteries cannot be charged by the 6820 Charger.")</f>
        <v>The batteries can be charged by the 6820 Charger.</v>
      </c>
      <c r="C110" s="531"/>
      <c r="D110" s="531"/>
      <c r="E110" s="531"/>
      <c r="F110" s="531"/>
      <c r="G110" s="531"/>
      <c r="H110" s="531"/>
      <c r="I110" s="531"/>
      <c r="J110" s="531"/>
      <c r="K110" s="531"/>
      <c r="L110" s="531"/>
    </row>
    <row r="111" spans="1:12">
      <c r="A111" s="1"/>
      <c r="B111" s="531" t="str">
        <f>IF(ROUNDUP(L105,0)&lt;=18,"The batteries can be housed in the 6820 Cabinet.",IF(ROUNDUP(L105,0)&lt;=33,"These batteries will require a RBB, Remote Battery Backbox.","No recommendation for Battery Backbox."))</f>
        <v>The batteries can be housed in the 6820 Cabinet.</v>
      </c>
      <c r="C111" s="531"/>
      <c r="D111" s="531"/>
      <c r="E111" s="531"/>
      <c r="F111" s="531"/>
      <c r="G111" s="531"/>
      <c r="H111" s="531"/>
      <c r="I111" s="531"/>
      <c r="J111" s="531"/>
      <c r="K111" s="531"/>
      <c r="L111" s="531"/>
    </row>
    <row r="112" spans="1:12">
      <c r="A112" s="1"/>
      <c r="B112" s="70"/>
      <c r="C112" s="71"/>
      <c r="D112" s="72"/>
      <c r="E112" s="73"/>
      <c r="F112" s="74"/>
      <c r="G112" s="75"/>
    </row>
    <row r="113" spans="1:12">
      <c r="A113" s="1"/>
      <c r="B113" s="526" t="s">
        <v>120</v>
      </c>
      <c r="C113" s="527"/>
      <c r="D113" s="527"/>
      <c r="E113" s="527"/>
      <c r="F113" s="527"/>
      <c r="G113" s="527"/>
      <c r="H113" s="532"/>
      <c r="I113" s="533"/>
      <c r="J113" s="533"/>
      <c r="K113" s="533"/>
      <c r="L113" s="534"/>
    </row>
    <row r="114" spans="1:12">
      <c r="A114" s="1"/>
      <c r="B114" s="517" t="str">
        <f>IF(J82="","Circuit#1 current is within the limitations of the circuit.",IF(J82&gt;3,"**THE CURRENT FOR CIRCUIT#1 EXCEEDS THE MAX. OUTPUT OF THE CIRCUIT**","Circuit#1 current is within the limitations of the circuit."))</f>
        <v>Circuit#1 current is within the limitations of the circuit.</v>
      </c>
      <c r="C114" s="518"/>
      <c r="D114" s="518"/>
      <c r="E114" s="518"/>
      <c r="F114" s="518"/>
      <c r="G114" s="518"/>
      <c r="H114" s="518"/>
      <c r="I114" s="518"/>
      <c r="J114" s="518"/>
      <c r="K114" s="518"/>
      <c r="L114" s="519"/>
    </row>
    <row r="115" spans="1:12">
      <c r="A115" s="1"/>
      <c r="B115" s="517" t="str">
        <f>IF(J83="","Circuit#2 current is within the limitations of the circuit.",IF(J83&gt;3,"**THE CURRENT FOR CIRCUIT#2 EXCEEDS THE MAX. OUTPUT OF THE CIRCUIT**","Circuit#2 current is within the limitations of the circuit."))</f>
        <v>Circuit#2 current is within the limitations of the circuit.</v>
      </c>
      <c r="C115" s="518"/>
      <c r="D115" s="518"/>
      <c r="E115" s="518"/>
      <c r="F115" s="518"/>
      <c r="G115" s="518"/>
      <c r="H115" s="518"/>
      <c r="I115" s="518"/>
      <c r="J115" s="518"/>
      <c r="K115" s="518"/>
      <c r="L115" s="519"/>
    </row>
    <row r="116" spans="1:12">
      <c r="A116" s="1"/>
      <c r="B116" s="517" t="str">
        <f>IF(J84="","Circuit#3 current is within the limitations of the circuit.",IF(J84&gt;3,"**THE CURRENT FOR CIRCUIT#3 EXCEEDS THE MAX. OUTPUT OF THE CIRCUIT**","Circuit#3 current is within the limitations of the circuit."))</f>
        <v>Circuit#3 current is within the limitations of the circuit.</v>
      </c>
      <c r="C116" s="518"/>
      <c r="D116" s="518"/>
      <c r="E116" s="518"/>
      <c r="F116" s="518"/>
      <c r="G116" s="518"/>
      <c r="H116" s="518"/>
      <c r="I116" s="518"/>
      <c r="J116" s="518"/>
      <c r="K116" s="518"/>
      <c r="L116" s="519"/>
    </row>
    <row r="117" spans="1:12">
      <c r="A117" s="1"/>
      <c r="B117" s="517" t="str">
        <f>IF(J85="","Circuit#4 current is within the limitations of the circuit.",IF(J85&gt;3,"**THE CURRENT FOR CIRCUIT#4 EXCEEDS THE MAX. OUTPUT OF THE CIRCUIT**","Circuit#4 current is within the limitations of the circuit."))</f>
        <v>Circuit#4 current is within the limitations of the circuit.</v>
      </c>
      <c r="C117" s="518"/>
      <c r="D117" s="518"/>
      <c r="E117" s="518"/>
      <c r="F117" s="518"/>
      <c r="G117" s="518"/>
      <c r="H117" s="518"/>
      <c r="I117" s="518"/>
      <c r="J117" s="518"/>
      <c r="K117" s="518"/>
      <c r="L117" s="519"/>
    </row>
    <row r="118" spans="1:12">
      <c r="A118" s="1"/>
      <c r="B118" s="517" t="str">
        <f>IF(J86="","Circuit#5 current is within the limitations of the circuit.",IF(J86&gt;3,"**THE CURRENT FOR CIRCUIT#5 EXCEEDS THE MAX. OUTPUT OF THE CIRCUIT**","Circuit#5 current is within the limitations of the circuit."))</f>
        <v>Circuit#5 current is within the limitations of the circuit.</v>
      </c>
      <c r="C118" s="518"/>
      <c r="D118" s="518"/>
      <c r="E118" s="518"/>
      <c r="F118" s="518"/>
      <c r="G118" s="518"/>
      <c r="H118" s="518"/>
      <c r="I118" s="518"/>
      <c r="J118" s="518"/>
      <c r="K118" s="518"/>
      <c r="L118" s="519"/>
    </row>
    <row r="119" spans="1:12">
      <c r="A119" s="1"/>
      <c r="B119" s="517" t="str">
        <f>IF(J87="","Circuit#6 current is within the limitations of the circuit.",IF(J87&gt;3,"**THE CURRENT FOR CIRCUIT#6 EXCEEDS THE MAX. OUTPUT OF THE CIRCUIT**","Circuit#6 current is within the limitations of the circuit."))</f>
        <v>Circuit#6 current is within the limitations of the circuit.</v>
      </c>
      <c r="C119" s="518"/>
      <c r="D119" s="518"/>
      <c r="E119" s="518"/>
      <c r="F119" s="518"/>
      <c r="G119" s="518"/>
      <c r="H119" s="518"/>
      <c r="I119" s="518"/>
      <c r="J119" s="518"/>
      <c r="K119" s="518"/>
      <c r="L119" s="519"/>
    </row>
    <row r="120" spans="1:12">
      <c r="A120" s="1"/>
      <c r="B120" s="520" t="s">
        <v>197</v>
      </c>
      <c r="C120" s="521"/>
      <c r="D120" s="521"/>
      <c r="E120" s="521"/>
      <c r="F120" s="521"/>
      <c r="G120" s="521"/>
      <c r="H120" s="521"/>
      <c r="I120" s="521"/>
      <c r="J120" s="521"/>
      <c r="K120" s="521"/>
      <c r="L120" s="522"/>
    </row>
    <row r="121" spans="1:12">
      <c r="A121" s="1"/>
      <c r="B121" s="523" t="str">
        <f>IF(L88&gt;6,"Output Current has exceeded panel limitations. Consider adding an Auxiliary Power Supply.","The output current is within the panel's limitations.")</f>
        <v>The output current is within the panel's limitations.</v>
      </c>
      <c r="C121" s="524"/>
      <c r="D121" s="524"/>
      <c r="E121" s="524"/>
      <c r="F121" s="524"/>
      <c r="G121" s="524"/>
      <c r="H121" s="524"/>
      <c r="I121" s="524"/>
      <c r="J121" s="524"/>
      <c r="K121" s="524"/>
      <c r="L121" s="525"/>
    </row>
    <row r="122" spans="1:12">
      <c r="A122" s="1"/>
      <c r="B122" s="76"/>
      <c r="C122" s="77"/>
      <c r="D122" s="76"/>
      <c r="E122" s="76"/>
      <c r="F122" s="76"/>
      <c r="G122" s="76"/>
      <c r="H122" s="77"/>
      <c r="I122" s="76"/>
      <c r="J122" s="76"/>
      <c r="K122" s="76"/>
      <c r="L122" s="76"/>
    </row>
    <row r="123" spans="1:12">
      <c r="A123" s="1"/>
      <c r="B123" s="78"/>
      <c r="C123" s="79"/>
      <c r="D123" s="78"/>
      <c r="E123" s="78"/>
      <c r="F123" s="78"/>
      <c r="G123" s="78"/>
      <c r="H123" s="79"/>
      <c r="I123" s="78"/>
      <c r="J123" s="78"/>
      <c r="K123" s="78"/>
      <c r="L123" s="78"/>
    </row>
    <row r="124" spans="1:12" ht="48" customHeight="1">
      <c r="B124" s="80"/>
      <c r="C124" s="480" t="s">
        <v>198</v>
      </c>
      <c r="D124" s="480"/>
      <c r="E124" s="480"/>
      <c r="F124" s="480"/>
      <c r="G124" s="480"/>
      <c r="H124" s="480"/>
      <c r="I124" s="480"/>
      <c r="J124" s="480"/>
      <c r="K124" s="480"/>
      <c r="L124" s="481"/>
    </row>
    <row r="125" spans="1:12">
      <c r="B125" s="514" t="s">
        <v>104</v>
      </c>
      <c r="C125" s="515"/>
      <c r="D125" s="515"/>
      <c r="E125" s="515"/>
      <c r="F125" s="515"/>
      <c r="G125" s="515"/>
      <c r="H125" s="515"/>
      <c r="I125" s="515"/>
      <c r="J125" s="515"/>
      <c r="K125" s="515"/>
      <c r="L125" s="516"/>
    </row>
    <row r="126" spans="1:12">
      <c r="B126" s="7" t="s">
        <v>123</v>
      </c>
      <c r="C126" s="8" t="s">
        <v>11</v>
      </c>
      <c r="D126" s="508" t="s">
        <v>124</v>
      </c>
      <c r="E126" s="509"/>
      <c r="F126" s="510"/>
      <c r="G126" s="9" t="s">
        <v>13</v>
      </c>
      <c r="H126" s="8" t="s">
        <v>11</v>
      </c>
      <c r="I126" s="511" t="s">
        <v>125</v>
      </c>
      <c r="J126" s="512"/>
      <c r="K126" s="513"/>
      <c r="L126" s="10" t="s">
        <v>13</v>
      </c>
    </row>
    <row r="127" spans="1:12">
      <c r="B127" s="81"/>
      <c r="C127" s="27">
        <v>0</v>
      </c>
      <c r="D127" s="82" t="s">
        <v>20</v>
      </c>
      <c r="E127" s="29">
        <v>0</v>
      </c>
      <c r="F127" s="82" t="s">
        <v>21</v>
      </c>
      <c r="G127" s="83" t="str">
        <f t="shared" ref="G127:G136" si="15">IF(C127&gt;0,PRODUCT(C127,E127),"")</f>
        <v/>
      </c>
      <c r="H127" s="27">
        <f>C127</f>
        <v>0</v>
      </c>
      <c r="I127" s="82" t="s">
        <v>20</v>
      </c>
      <c r="J127" s="29">
        <v>0</v>
      </c>
      <c r="K127" s="82" t="s">
        <v>21</v>
      </c>
      <c r="L127" s="83" t="str">
        <f t="shared" ref="L127:L136" si="16">IF(H127&gt;0,PRODUCT(H127,J127),"")</f>
        <v/>
      </c>
    </row>
    <row r="128" spans="1:12">
      <c r="B128" s="84"/>
      <c r="C128" s="19">
        <v>0</v>
      </c>
      <c r="D128" s="85" t="s">
        <v>20</v>
      </c>
      <c r="E128" s="21">
        <v>0</v>
      </c>
      <c r="F128" s="85" t="s">
        <v>21</v>
      </c>
      <c r="G128" s="86" t="str">
        <f t="shared" si="15"/>
        <v/>
      </c>
      <c r="H128" s="19">
        <f t="shared" ref="H128:H136" si="17">C128</f>
        <v>0</v>
      </c>
      <c r="I128" s="85" t="s">
        <v>20</v>
      </c>
      <c r="J128" s="21">
        <v>0</v>
      </c>
      <c r="K128" s="85" t="s">
        <v>21</v>
      </c>
      <c r="L128" s="86" t="str">
        <f t="shared" si="16"/>
        <v/>
      </c>
    </row>
    <row r="129" spans="2:12">
      <c r="B129" s="84"/>
      <c r="C129" s="19">
        <v>0</v>
      </c>
      <c r="D129" s="85" t="s">
        <v>20</v>
      </c>
      <c r="E129" s="21">
        <v>0</v>
      </c>
      <c r="F129" s="85" t="s">
        <v>21</v>
      </c>
      <c r="G129" s="86" t="str">
        <f t="shared" si="15"/>
        <v/>
      </c>
      <c r="H129" s="19">
        <f t="shared" si="17"/>
        <v>0</v>
      </c>
      <c r="I129" s="85" t="s">
        <v>20</v>
      </c>
      <c r="J129" s="21">
        <v>0</v>
      </c>
      <c r="K129" s="85" t="s">
        <v>21</v>
      </c>
      <c r="L129" s="86" t="str">
        <f t="shared" si="16"/>
        <v/>
      </c>
    </row>
    <row r="130" spans="2:12">
      <c r="B130" s="87"/>
      <c r="C130" s="32">
        <v>0</v>
      </c>
      <c r="D130" s="88" t="s">
        <v>20</v>
      </c>
      <c r="E130" s="34">
        <v>0</v>
      </c>
      <c r="F130" s="88" t="s">
        <v>21</v>
      </c>
      <c r="G130" s="89" t="str">
        <f t="shared" si="15"/>
        <v/>
      </c>
      <c r="H130" s="32">
        <f t="shared" si="17"/>
        <v>0</v>
      </c>
      <c r="I130" s="88" t="s">
        <v>20</v>
      </c>
      <c r="J130" s="34">
        <v>0</v>
      </c>
      <c r="K130" s="88" t="s">
        <v>21</v>
      </c>
      <c r="L130" s="89" t="str">
        <f t="shared" si="16"/>
        <v/>
      </c>
    </row>
    <row r="131" spans="2:12">
      <c r="B131" s="90"/>
      <c r="C131" s="91">
        <v>0</v>
      </c>
      <c r="D131" s="92" t="s">
        <v>20</v>
      </c>
      <c r="E131" s="93">
        <v>0</v>
      </c>
      <c r="F131" s="92" t="s">
        <v>21</v>
      </c>
      <c r="G131" s="94" t="str">
        <f t="shared" si="15"/>
        <v/>
      </c>
      <c r="H131" s="91">
        <f t="shared" si="17"/>
        <v>0</v>
      </c>
      <c r="I131" s="92" t="s">
        <v>20</v>
      </c>
      <c r="J131" s="93">
        <v>0</v>
      </c>
      <c r="K131" s="92" t="s">
        <v>21</v>
      </c>
      <c r="L131" s="94" t="str">
        <f t="shared" si="16"/>
        <v/>
      </c>
    </row>
    <row r="132" spans="2:12">
      <c r="B132" s="90"/>
      <c r="C132" s="91">
        <v>0</v>
      </c>
      <c r="D132" s="92" t="s">
        <v>20</v>
      </c>
      <c r="E132" s="93">
        <v>0</v>
      </c>
      <c r="F132" s="92" t="s">
        <v>21</v>
      </c>
      <c r="G132" s="94" t="str">
        <f t="shared" si="15"/>
        <v/>
      </c>
      <c r="H132" s="91">
        <f t="shared" si="17"/>
        <v>0</v>
      </c>
      <c r="I132" s="92" t="s">
        <v>20</v>
      </c>
      <c r="J132" s="93">
        <v>0</v>
      </c>
      <c r="K132" s="92" t="s">
        <v>21</v>
      </c>
      <c r="L132" s="94" t="str">
        <f t="shared" si="16"/>
        <v/>
      </c>
    </row>
    <row r="133" spans="2:12">
      <c r="B133" s="81"/>
      <c r="C133" s="27">
        <v>0</v>
      </c>
      <c r="D133" s="82" t="s">
        <v>20</v>
      </c>
      <c r="E133" s="29">
        <v>0</v>
      </c>
      <c r="F133" s="82" t="s">
        <v>21</v>
      </c>
      <c r="G133" s="83" t="str">
        <f t="shared" si="15"/>
        <v/>
      </c>
      <c r="H133" s="27">
        <f t="shared" si="17"/>
        <v>0</v>
      </c>
      <c r="I133" s="82" t="s">
        <v>20</v>
      </c>
      <c r="J133" s="29">
        <v>0</v>
      </c>
      <c r="K133" s="82" t="s">
        <v>21</v>
      </c>
      <c r="L133" s="83" t="str">
        <f t="shared" si="16"/>
        <v/>
      </c>
    </row>
    <row r="134" spans="2:12">
      <c r="B134" s="84"/>
      <c r="C134" s="19">
        <v>0</v>
      </c>
      <c r="D134" s="85" t="s">
        <v>20</v>
      </c>
      <c r="E134" s="21">
        <v>0</v>
      </c>
      <c r="F134" s="85" t="s">
        <v>21</v>
      </c>
      <c r="G134" s="86" t="str">
        <f t="shared" si="15"/>
        <v/>
      </c>
      <c r="H134" s="19">
        <f t="shared" si="17"/>
        <v>0</v>
      </c>
      <c r="I134" s="85" t="s">
        <v>20</v>
      </c>
      <c r="J134" s="21">
        <v>0</v>
      </c>
      <c r="K134" s="85" t="s">
        <v>21</v>
      </c>
      <c r="L134" s="86" t="str">
        <f t="shared" si="16"/>
        <v/>
      </c>
    </row>
    <row r="135" spans="2:12">
      <c r="B135" s="84"/>
      <c r="C135" s="19">
        <v>0</v>
      </c>
      <c r="D135" s="85" t="s">
        <v>20</v>
      </c>
      <c r="E135" s="21">
        <v>0</v>
      </c>
      <c r="F135" s="85" t="s">
        <v>21</v>
      </c>
      <c r="G135" s="86" t="str">
        <f t="shared" si="15"/>
        <v/>
      </c>
      <c r="H135" s="19">
        <f t="shared" si="17"/>
        <v>0</v>
      </c>
      <c r="I135" s="85" t="s">
        <v>20</v>
      </c>
      <c r="J135" s="21">
        <v>0</v>
      </c>
      <c r="K135" s="85" t="s">
        <v>21</v>
      </c>
      <c r="L135" s="86" t="str">
        <f t="shared" si="16"/>
        <v/>
      </c>
    </row>
    <row r="136" spans="2:12">
      <c r="B136" s="87"/>
      <c r="C136" s="32">
        <v>0</v>
      </c>
      <c r="D136" s="88" t="s">
        <v>20</v>
      </c>
      <c r="E136" s="34">
        <v>0</v>
      </c>
      <c r="F136" s="88" t="s">
        <v>21</v>
      </c>
      <c r="G136" s="89" t="str">
        <f t="shared" si="15"/>
        <v/>
      </c>
      <c r="H136" s="32">
        <f t="shared" si="17"/>
        <v>0</v>
      </c>
      <c r="I136" s="88" t="s">
        <v>20</v>
      </c>
      <c r="J136" s="34">
        <v>0</v>
      </c>
      <c r="K136" s="95" t="s">
        <v>21</v>
      </c>
      <c r="L136" s="96" t="str">
        <f t="shared" si="16"/>
        <v/>
      </c>
    </row>
    <row r="137" spans="2:12">
      <c r="B137" s="499" t="s">
        <v>106</v>
      </c>
      <c r="C137" s="500"/>
      <c r="D137" s="500"/>
      <c r="E137" s="500"/>
      <c r="F137" s="500"/>
      <c r="G137" s="97">
        <f>SUM(G127:G136)</f>
        <v>0</v>
      </c>
      <c r="H137" s="501" t="s">
        <v>107</v>
      </c>
      <c r="I137" s="502"/>
      <c r="J137" s="502"/>
      <c r="K137" s="503"/>
      <c r="L137" s="97">
        <f>SUM(L127:L136)</f>
        <v>0</v>
      </c>
    </row>
    <row r="139" spans="2:12">
      <c r="B139" s="514" t="s">
        <v>105</v>
      </c>
      <c r="C139" s="515"/>
      <c r="D139" s="515"/>
      <c r="E139" s="515"/>
      <c r="F139" s="515"/>
      <c r="G139" s="515"/>
      <c r="H139" s="515"/>
      <c r="I139" s="515"/>
      <c r="J139" s="515"/>
      <c r="K139" s="515"/>
      <c r="L139" s="516"/>
    </row>
    <row r="140" spans="2:12">
      <c r="B140" s="7" t="s">
        <v>123</v>
      </c>
      <c r="C140" s="8" t="s">
        <v>11</v>
      </c>
      <c r="D140" s="508" t="s">
        <v>124</v>
      </c>
      <c r="E140" s="509"/>
      <c r="F140" s="510"/>
      <c r="G140" s="9" t="s">
        <v>13</v>
      </c>
      <c r="H140" s="8" t="s">
        <v>11</v>
      </c>
      <c r="I140" s="511" t="s">
        <v>125</v>
      </c>
      <c r="J140" s="512"/>
      <c r="K140" s="513"/>
      <c r="L140" s="10" t="s">
        <v>13</v>
      </c>
    </row>
    <row r="141" spans="2:12">
      <c r="B141" s="81"/>
      <c r="C141" s="27">
        <v>0</v>
      </c>
      <c r="D141" s="82" t="s">
        <v>20</v>
      </c>
      <c r="E141" s="29">
        <v>0</v>
      </c>
      <c r="F141" s="82" t="s">
        <v>21</v>
      </c>
      <c r="G141" s="83" t="str">
        <f t="shared" ref="G141:G150" si="18">IF(C141&gt;0,PRODUCT(C141,E141),"")</f>
        <v/>
      </c>
      <c r="H141" s="27">
        <f t="shared" ref="H141:H150" si="19">C141</f>
        <v>0</v>
      </c>
      <c r="I141" s="82" t="s">
        <v>20</v>
      </c>
      <c r="J141" s="29">
        <v>0</v>
      </c>
      <c r="K141" s="82" t="s">
        <v>21</v>
      </c>
      <c r="L141" s="83" t="str">
        <f t="shared" ref="L141:L150" si="20">IF(H141&gt;0,PRODUCT(H141,J141),"")</f>
        <v/>
      </c>
    </row>
    <row r="142" spans="2:12">
      <c r="B142" s="84"/>
      <c r="C142" s="19">
        <v>0</v>
      </c>
      <c r="D142" s="85" t="s">
        <v>20</v>
      </c>
      <c r="E142" s="21">
        <v>0</v>
      </c>
      <c r="F142" s="85" t="s">
        <v>21</v>
      </c>
      <c r="G142" s="86" t="str">
        <f t="shared" si="18"/>
        <v/>
      </c>
      <c r="H142" s="19">
        <f t="shared" si="19"/>
        <v>0</v>
      </c>
      <c r="I142" s="85" t="s">
        <v>20</v>
      </c>
      <c r="J142" s="21">
        <v>0</v>
      </c>
      <c r="K142" s="85" t="s">
        <v>21</v>
      </c>
      <c r="L142" s="86" t="str">
        <f t="shared" si="20"/>
        <v/>
      </c>
    </row>
    <row r="143" spans="2:12">
      <c r="B143" s="84"/>
      <c r="C143" s="19">
        <v>0</v>
      </c>
      <c r="D143" s="85" t="s">
        <v>20</v>
      </c>
      <c r="E143" s="21">
        <v>0</v>
      </c>
      <c r="F143" s="85" t="s">
        <v>21</v>
      </c>
      <c r="G143" s="86" t="str">
        <f t="shared" si="18"/>
        <v/>
      </c>
      <c r="H143" s="19">
        <f t="shared" si="19"/>
        <v>0</v>
      </c>
      <c r="I143" s="85" t="s">
        <v>20</v>
      </c>
      <c r="J143" s="21">
        <v>0</v>
      </c>
      <c r="K143" s="85" t="s">
        <v>21</v>
      </c>
      <c r="L143" s="86" t="str">
        <f t="shared" si="20"/>
        <v/>
      </c>
    </row>
    <row r="144" spans="2:12">
      <c r="B144" s="87"/>
      <c r="C144" s="32">
        <v>0</v>
      </c>
      <c r="D144" s="88" t="s">
        <v>20</v>
      </c>
      <c r="E144" s="34">
        <v>0</v>
      </c>
      <c r="F144" s="88" t="s">
        <v>21</v>
      </c>
      <c r="G144" s="89" t="str">
        <f t="shared" si="18"/>
        <v/>
      </c>
      <c r="H144" s="32">
        <f t="shared" si="19"/>
        <v>0</v>
      </c>
      <c r="I144" s="88" t="s">
        <v>20</v>
      </c>
      <c r="J144" s="34">
        <v>0</v>
      </c>
      <c r="K144" s="88" t="s">
        <v>21</v>
      </c>
      <c r="L144" s="89" t="str">
        <f t="shared" si="20"/>
        <v/>
      </c>
    </row>
    <row r="145" spans="2:12">
      <c r="B145" s="90"/>
      <c r="C145" s="91">
        <v>0</v>
      </c>
      <c r="D145" s="92" t="s">
        <v>20</v>
      </c>
      <c r="E145" s="93">
        <v>0</v>
      </c>
      <c r="F145" s="92" t="s">
        <v>21</v>
      </c>
      <c r="G145" s="94" t="str">
        <f t="shared" si="18"/>
        <v/>
      </c>
      <c r="H145" s="91">
        <f t="shared" si="19"/>
        <v>0</v>
      </c>
      <c r="I145" s="92" t="s">
        <v>20</v>
      </c>
      <c r="J145" s="93">
        <v>0</v>
      </c>
      <c r="K145" s="92" t="s">
        <v>21</v>
      </c>
      <c r="L145" s="94" t="str">
        <f t="shared" si="20"/>
        <v/>
      </c>
    </row>
    <row r="146" spans="2:12">
      <c r="B146" s="90"/>
      <c r="C146" s="91">
        <v>0</v>
      </c>
      <c r="D146" s="92" t="s">
        <v>20</v>
      </c>
      <c r="E146" s="93">
        <v>0</v>
      </c>
      <c r="F146" s="92" t="s">
        <v>21</v>
      </c>
      <c r="G146" s="94" t="str">
        <f t="shared" si="18"/>
        <v/>
      </c>
      <c r="H146" s="91">
        <f t="shared" si="19"/>
        <v>0</v>
      </c>
      <c r="I146" s="92" t="s">
        <v>20</v>
      </c>
      <c r="J146" s="93">
        <v>0</v>
      </c>
      <c r="K146" s="92" t="s">
        <v>21</v>
      </c>
      <c r="L146" s="94" t="str">
        <f t="shared" si="20"/>
        <v/>
      </c>
    </row>
    <row r="147" spans="2:12">
      <c r="B147" s="81"/>
      <c r="C147" s="27">
        <v>0</v>
      </c>
      <c r="D147" s="82" t="s">
        <v>20</v>
      </c>
      <c r="E147" s="29">
        <v>0</v>
      </c>
      <c r="F147" s="82" t="s">
        <v>21</v>
      </c>
      <c r="G147" s="83" t="str">
        <f t="shared" si="18"/>
        <v/>
      </c>
      <c r="H147" s="27">
        <f t="shared" si="19"/>
        <v>0</v>
      </c>
      <c r="I147" s="82" t="s">
        <v>20</v>
      </c>
      <c r="J147" s="29">
        <v>0</v>
      </c>
      <c r="K147" s="82" t="s">
        <v>21</v>
      </c>
      <c r="L147" s="83" t="str">
        <f t="shared" si="20"/>
        <v/>
      </c>
    </row>
    <row r="148" spans="2:12">
      <c r="B148" s="84"/>
      <c r="C148" s="19">
        <v>0</v>
      </c>
      <c r="D148" s="85" t="s">
        <v>20</v>
      </c>
      <c r="E148" s="21">
        <v>0</v>
      </c>
      <c r="F148" s="85" t="s">
        <v>21</v>
      </c>
      <c r="G148" s="86" t="str">
        <f t="shared" si="18"/>
        <v/>
      </c>
      <c r="H148" s="19">
        <f t="shared" si="19"/>
        <v>0</v>
      </c>
      <c r="I148" s="85" t="s">
        <v>20</v>
      </c>
      <c r="J148" s="21">
        <v>0</v>
      </c>
      <c r="K148" s="85" t="s">
        <v>21</v>
      </c>
      <c r="L148" s="86" t="str">
        <f t="shared" si="20"/>
        <v/>
      </c>
    </row>
    <row r="149" spans="2:12">
      <c r="B149" s="84"/>
      <c r="C149" s="19">
        <v>0</v>
      </c>
      <c r="D149" s="85" t="s">
        <v>20</v>
      </c>
      <c r="E149" s="21">
        <v>0</v>
      </c>
      <c r="F149" s="85" t="s">
        <v>21</v>
      </c>
      <c r="G149" s="86" t="str">
        <f t="shared" si="18"/>
        <v/>
      </c>
      <c r="H149" s="19">
        <f t="shared" si="19"/>
        <v>0</v>
      </c>
      <c r="I149" s="85" t="s">
        <v>20</v>
      </c>
      <c r="J149" s="21">
        <v>0</v>
      </c>
      <c r="K149" s="85" t="s">
        <v>21</v>
      </c>
      <c r="L149" s="86" t="str">
        <f t="shared" si="20"/>
        <v/>
      </c>
    </row>
    <row r="150" spans="2:12">
      <c r="B150" s="87"/>
      <c r="C150" s="32">
        <v>0</v>
      </c>
      <c r="D150" s="88" t="s">
        <v>20</v>
      </c>
      <c r="E150" s="34">
        <v>0</v>
      </c>
      <c r="F150" s="88" t="s">
        <v>21</v>
      </c>
      <c r="G150" s="89" t="str">
        <f t="shared" si="18"/>
        <v/>
      </c>
      <c r="H150" s="32">
        <f t="shared" si="19"/>
        <v>0</v>
      </c>
      <c r="I150" s="88" t="s">
        <v>20</v>
      </c>
      <c r="J150" s="34">
        <v>0</v>
      </c>
      <c r="K150" s="95" t="s">
        <v>21</v>
      </c>
      <c r="L150" s="96" t="str">
        <f t="shared" si="20"/>
        <v/>
      </c>
    </row>
    <row r="151" spans="2:12">
      <c r="B151" s="499" t="s">
        <v>106</v>
      </c>
      <c r="C151" s="500"/>
      <c r="D151" s="500"/>
      <c r="E151" s="500"/>
      <c r="F151" s="500"/>
      <c r="G151" s="97">
        <f>SUM(G141:G150)</f>
        <v>0</v>
      </c>
      <c r="H151" s="501" t="s">
        <v>107</v>
      </c>
      <c r="I151" s="502"/>
      <c r="J151" s="502"/>
      <c r="K151" s="503"/>
      <c r="L151" s="97">
        <f>SUM(L141:L150)</f>
        <v>0</v>
      </c>
    </row>
    <row r="153" spans="2:12">
      <c r="B153" s="514" t="s">
        <v>184</v>
      </c>
      <c r="C153" s="515"/>
      <c r="D153" s="515"/>
      <c r="E153" s="515"/>
      <c r="F153" s="515"/>
      <c r="G153" s="515"/>
      <c r="H153" s="515"/>
      <c r="I153" s="515"/>
      <c r="J153" s="515"/>
      <c r="K153" s="515"/>
      <c r="L153" s="516"/>
    </row>
    <row r="154" spans="2:12">
      <c r="B154" s="7" t="s">
        <v>123</v>
      </c>
      <c r="C154" s="8" t="s">
        <v>11</v>
      </c>
      <c r="D154" s="508" t="s">
        <v>124</v>
      </c>
      <c r="E154" s="509"/>
      <c r="F154" s="510"/>
      <c r="G154" s="9" t="s">
        <v>13</v>
      </c>
      <c r="H154" s="8" t="s">
        <v>11</v>
      </c>
      <c r="I154" s="511" t="s">
        <v>125</v>
      </c>
      <c r="J154" s="512"/>
      <c r="K154" s="513"/>
      <c r="L154" s="10" t="s">
        <v>13</v>
      </c>
    </row>
    <row r="155" spans="2:12">
      <c r="B155" s="81"/>
      <c r="C155" s="27">
        <v>0</v>
      </c>
      <c r="D155" s="82" t="s">
        <v>20</v>
      </c>
      <c r="E155" s="29">
        <v>0</v>
      </c>
      <c r="F155" s="82" t="s">
        <v>21</v>
      </c>
      <c r="G155" s="83" t="str">
        <f t="shared" ref="G155:G164" si="21">IF(C155&gt;0,PRODUCT(C155,E155),"")</f>
        <v/>
      </c>
      <c r="H155" s="27">
        <f t="shared" ref="H155:H164" si="22">C155</f>
        <v>0</v>
      </c>
      <c r="I155" s="82" t="s">
        <v>20</v>
      </c>
      <c r="J155" s="29">
        <v>0</v>
      </c>
      <c r="K155" s="82" t="s">
        <v>21</v>
      </c>
      <c r="L155" s="83" t="str">
        <f t="shared" ref="L155:L164" si="23">IF(H155&gt;0,PRODUCT(H155,J155),"")</f>
        <v/>
      </c>
    </row>
    <row r="156" spans="2:12">
      <c r="B156" s="84"/>
      <c r="C156" s="19">
        <v>0</v>
      </c>
      <c r="D156" s="85" t="s">
        <v>20</v>
      </c>
      <c r="E156" s="21">
        <v>0</v>
      </c>
      <c r="F156" s="85" t="s">
        <v>21</v>
      </c>
      <c r="G156" s="86" t="str">
        <f t="shared" si="21"/>
        <v/>
      </c>
      <c r="H156" s="19">
        <f t="shared" si="22"/>
        <v>0</v>
      </c>
      <c r="I156" s="85" t="s">
        <v>20</v>
      </c>
      <c r="J156" s="21">
        <v>0</v>
      </c>
      <c r="K156" s="85" t="s">
        <v>21</v>
      </c>
      <c r="L156" s="86" t="str">
        <f t="shared" si="23"/>
        <v/>
      </c>
    </row>
    <row r="157" spans="2:12">
      <c r="B157" s="84"/>
      <c r="C157" s="19">
        <v>0</v>
      </c>
      <c r="D157" s="85" t="s">
        <v>20</v>
      </c>
      <c r="E157" s="21">
        <v>0</v>
      </c>
      <c r="F157" s="85" t="s">
        <v>21</v>
      </c>
      <c r="G157" s="86" t="str">
        <f t="shared" si="21"/>
        <v/>
      </c>
      <c r="H157" s="19">
        <f t="shared" si="22"/>
        <v>0</v>
      </c>
      <c r="I157" s="85" t="s">
        <v>20</v>
      </c>
      <c r="J157" s="21">
        <v>0</v>
      </c>
      <c r="K157" s="85" t="s">
        <v>21</v>
      </c>
      <c r="L157" s="86" t="str">
        <f t="shared" si="23"/>
        <v/>
      </c>
    </row>
    <row r="158" spans="2:12">
      <c r="B158" s="87"/>
      <c r="C158" s="32">
        <v>0</v>
      </c>
      <c r="D158" s="88" t="s">
        <v>20</v>
      </c>
      <c r="E158" s="34">
        <v>0</v>
      </c>
      <c r="F158" s="88" t="s">
        <v>21</v>
      </c>
      <c r="G158" s="89" t="str">
        <f t="shared" si="21"/>
        <v/>
      </c>
      <c r="H158" s="32">
        <f t="shared" si="22"/>
        <v>0</v>
      </c>
      <c r="I158" s="88" t="s">
        <v>20</v>
      </c>
      <c r="J158" s="34">
        <v>0</v>
      </c>
      <c r="K158" s="88" t="s">
        <v>21</v>
      </c>
      <c r="L158" s="89" t="str">
        <f t="shared" si="23"/>
        <v/>
      </c>
    </row>
    <row r="159" spans="2:12">
      <c r="B159" s="90"/>
      <c r="C159" s="91">
        <v>0</v>
      </c>
      <c r="D159" s="92" t="s">
        <v>20</v>
      </c>
      <c r="E159" s="93">
        <v>0</v>
      </c>
      <c r="F159" s="92" t="s">
        <v>21</v>
      </c>
      <c r="G159" s="94" t="str">
        <f t="shared" si="21"/>
        <v/>
      </c>
      <c r="H159" s="91">
        <f t="shared" si="22"/>
        <v>0</v>
      </c>
      <c r="I159" s="92" t="s">
        <v>20</v>
      </c>
      <c r="J159" s="93">
        <v>0</v>
      </c>
      <c r="K159" s="92" t="s">
        <v>21</v>
      </c>
      <c r="L159" s="94" t="str">
        <f t="shared" si="23"/>
        <v/>
      </c>
    </row>
    <row r="160" spans="2:12">
      <c r="B160" s="90"/>
      <c r="C160" s="91">
        <v>0</v>
      </c>
      <c r="D160" s="92" t="s">
        <v>20</v>
      </c>
      <c r="E160" s="93">
        <v>0</v>
      </c>
      <c r="F160" s="92" t="s">
        <v>21</v>
      </c>
      <c r="G160" s="94" t="str">
        <f t="shared" si="21"/>
        <v/>
      </c>
      <c r="H160" s="91">
        <f t="shared" si="22"/>
        <v>0</v>
      </c>
      <c r="I160" s="92" t="s">
        <v>20</v>
      </c>
      <c r="J160" s="93">
        <v>0</v>
      </c>
      <c r="K160" s="92" t="s">
        <v>21</v>
      </c>
      <c r="L160" s="94" t="str">
        <f t="shared" si="23"/>
        <v/>
      </c>
    </row>
    <row r="161" spans="2:12">
      <c r="B161" s="81"/>
      <c r="C161" s="27">
        <v>0</v>
      </c>
      <c r="D161" s="82" t="s">
        <v>20</v>
      </c>
      <c r="E161" s="29">
        <v>0</v>
      </c>
      <c r="F161" s="82" t="s">
        <v>21</v>
      </c>
      <c r="G161" s="83" t="str">
        <f t="shared" si="21"/>
        <v/>
      </c>
      <c r="H161" s="27">
        <f t="shared" si="22"/>
        <v>0</v>
      </c>
      <c r="I161" s="82" t="s">
        <v>20</v>
      </c>
      <c r="J161" s="29">
        <v>0</v>
      </c>
      <c r="K161" s="82" t="s">
        <v>21</v>
      </c>
      <c r="L161" s="83" t="str">
        <f t="shared" si="23"/>
        <v/>
      </c>
    </row>
    <row r="162" spans="2:12">
      <c r="B162" s="84"/>
      <c r="C162" s="19">
        <v>0</v>
      </c>
      <c r="D162" s="85" t="s">
        <v>20</v>
      </c>
      <c r="E162" s="21">
        <v>0</v>
      </c>
      <c r="F162" s="85" t="s">
        <v>21</v>
      </c>
      <c r="G162" s="86" t="str">
        <f t="shared" si="21"/>
        <v/>
      </c>
      <c r="H162" s="19">
        <f t="shared" si="22"/>
        <v>0</v>
      </c>
      <c r="I162" s="85" t="s">
        <v>20</v>
      </c>
      <c r="J162" s="21">
        <v>0</v>
      </c>
      <c r="K162" s="85" t="s">
        <v>21</v>
      </c>
      <c r="L162" s="86" t="str">
        <f t="shared" si="23"/>
        <v/>
      </c>
    </row>
    <row r="163" spans="2:12">
      <c r="B163" s="84"/>
      <c r="C163" s="19">
        <v>0</v>
      </c>
      <c r="D163" s="85" t="s">
        <v>20</v>
      </c>
      <c r="E163" s="21">
        <v>0</v>
      </c>
      <c r="F163" s="85" t="s">
        <v>21</v>
      </c>
      <c r="G163" s="86" t="str">
        <f t="shared" si="21"/>
        <v/>
      </c>
      <c r="H163" s="19">
        <f t="shared" si="22"/>
        <v>0</v>
      </c>
      <c r="I163" s="85" t="s">
        <v>20</v>
      </c>
      <c r="J163" s="21">
        <v>0</v>
      </c>
      <c r="K163" s="85" t="s">
        <v>21</v>
      </c>
      <c r="L163" s="86" t="str">
        <f t="shared" si="23"/>
        <v/>
      </c>
    </row>
    <row r="164" spans="2:12">
      <c r="B164" s="87"/>
      <c r="C164" s="32">
        <v>0</v>
      </c>
      <c r="D164" s="88" t="s">
        <v>20</v>
      </c>
      <c r="E164" s="34">
        <v>0</v>
      </c>
      <c r="F164" s="88" t="s">
        <v>21</v>
      </c>
      <c r="G164" s="89" t="str">
        <f t="shared" si="21"/>
        <v/>
      </c>
      <c r="H164" s="32">
        <f t="shared" si="22"/>
        <v>0</v>
      </c>
      <c r="I164" s="88" t="s">
        <v>20</v>
      </c>
      <c r="J164" s="34">
        <v>0</v>
      </c>
      <c r="K164" s="95" t="s">
        <v>21</v>
      </c>
      <c r="L164" s="96" t="str">
        <f t="shared" si="23"/>
        <v/>
      </c>
    </row>
    <row r="165" spans="2:12">
      <c r="B165" s="499" t="s">
        <v>106</v>
      </c>
      <c r="C165" s="500"/>
      <c r="D165" s="500"/>
      <c r="E165" s="500"/>
      <c r="F165" s="500"/>
      <c r="G165" s="97">
        <f>SUM(G155:G164)</f>
        <v>0</v>
      </c>
      <c r="H165" s="501" t="s">
        <v>107</v>
      </c>
      <c r="I165" s="502"/>
      <c r="J165" s="502"/>
      <c r="K165" s="503"/>
      <c r="L165" s="97">
        <f>SUM(L155:L164)</f>
        <v>0</v>
      </c>
    </row>
    <row r="167" spans="2:12">
      <c r="B167" s="514" t="s">
        <v>185</v>
      </c>
      <c r="C167" s="515"/>
      <c r="D167" s="515"/>
      <c r="E167" s="515"/>
      <c r="F167" s="515"/>
      <c r="G167" s="515"/>
      <c r="H167" s="515"/>
      <c r="I167" s="515"/>
      <c r="J167" s="515"/>
      <c r="K167" s="515"/>
      <c r="L167" s="516"/>
    </row>
    <row r="168" spans="2:12">
      <c r="B168" s="7" t="s">
        <v>123</v>
      </c>
      <c r="C168" s="8" t="s">
        <v>11</v>
      </c>
      <c r="D168" s="508" t="s">
        <v>124</v>
      </c>
      <c r="E168" s="509"/>
      <c r="F168" s="510"/>
      <c r="G168" s="9" t="s">
        <v>13</v>
      </c>
      <c r="H168" s="8" t="s">
        <v>11</v>
      </c>
      <c r="I168" s="511" t="s">
        <v>125</v>
      </c>
      <c r="J168" s="512"/>
      <c r="K168" s="513"/>
      <c r="L168" s="10" t="s">
        <v>13</v>
      </c>
    </row>
    <row r="169" spans="2:12">
      <c r="B169" s="81"/>
      <c r="C169" s="27">
        <v>0</v>
      </c>
      <c r="D169" s="82" t="s">
        <v>20</v>
      </c>
      <c r="E169" s="29">
        <v>0</v>
      </c>
      <c r="F169" s="82" t="s">
        <v>21</v>
      </c>
      <c r="G169" s="83" t="str">
        <f t="shared" ref="G169:G178" si="24">IF(C169&gt;0,PRODUCT(C169,E169),"")</f>
        <v/>
      </c>
      <c r="H169" s="27">
        <f t="shared" ref="H169:H178" si="25">C169</f>
        <v>0</v>
      </c>
      <c r="I169" s="82" t="s">
        <v>20</v>
      </c>
      <c r="J169" s="29">
        <v>0</v>
      </c>
      <c r="K169" s="82" t="s">
        <v>21</v>
      </c>
      <c r="L169" s="83" t="str">
        <f t="shared" ref="L169:L178" si="26">IF(H169&gt;0,PRODUCT(H169,J169),"")</f>
        <v/>
      </c>
    </row>
    <row r="170" spans="2:12">
      <c r="B170" s="84"/>
      <c r="C170" s="19">
        <v>0</v>
      </c>
      <c r="D170" s="85" t="s">
        <v>20</v>
      </c>
      <c r="E170" s="21">
        <v>0</v>
      </c>
      <c r="F170" s="85" t="s">
        <v>21</v>
      </c>
      <c r="G170" s="86" t="str">
        <f t="shared" si="24"/>
        <v/>
      </c>
      <c r="H170" s="19">
        <f t="shared" si="25"/>
        <v>0</v>
      </c>
      <c r="I170" s="85" t="s">
        <v>20</v>
      </c>
      <c r="J170" s="21">
        <v>0</v>
      </c>
      <c r="K170" s="85" t="s">
        <v>21</v>
      </c>
      <c r="L170" s="86" t="str">
        <f t="shared" si="26"/>
        <v/>
      </c>
    </row>
    <row r="171" spans="2:12">
      <c r="B171" s="84"/>
      <c r="C171" s="19">
        <v>0</v>
      </c>
      <c r="D171" s="85" t="s">
        <v>20</v>
      </c>
      <c r="E171" s="21">
        <v>0</v>
      </c>
      <c r="F171" s="85" t="s">
        <v>21</v>
      </c>
      <c r="G171" s="86" t="str">
        <f t="shared" si="24"/>
        <v/>
      </c>
      <c r="H171" s="19">
        <f t="shared" si="25"/>
        <v>0</v>
      </c>
      <c r="I171" s="85" t="s">
        <v>20</v>
      </c>
      <c r="J171" s="21">
        <v>0</v>
      </c>
      <c r="K171" s="85" t="s">
        <v>21</v>
      </c>
      <c r="L171" s="86" t="str">
        <f t="shared" si="26"/>
        <v/>
      </c>
    </row>
    <row r="172" spans="2:12">
      <c r="B172" s="87"/>
      <c r="C172" s="32">
        <v>0</v>
      </c>
      <c r="D172" s="88" t="s">
        <v>20</v>
      </c>
      <c r="E172" s="34">
        <v>0</v>
      </c>
      <c r="F172" s="88" t="s">
        <v>21</v>
      </c>
      <c r="G172" s="89" t="str">
        <f t="shared" si="24"/>
        <v/>
      </c>
      <c r="H172" s="32">
        <f t="shared" si="25"/>
        <v>0</v>
      </c>
      <c r="I172" s="88" t="s">
        <v>20</v>
      </c>
      <c r="J172" s="34">
        <v>0</v>
      </c>
      <c r="K172" s="88" t="s">
        <v>21</v>
      </c>
      <c r="L172" s="89" t="str">
        <f t="shared" si="26"/>
        <v/>
      </c>
    </row>
    <row r="173" spans="2:12">
      <c r="B173" s="90"/>
      <c r="C173" s="91">
        <v>0</v>
      </c>
      <c r="D173" s="92" t="s">
        <v>20</v>
      </c>
      <c r="E173" s="93">
        <v>0</v>
      </c>
      <c r="F173" s="92" t="s">
        <v>21</v>
      </c>
      <c r="G173" s="94" t="str">
        <f t="shared" si="24"/>
        <v/>
      </c>
      <c r="H173" s="91">
        <f t="shared" si="25"/>
        <v>0</v>
      </c>
      <c r="I173" s="92" t="s">
        <v>20</v>
      </c>
      <c r="J173" s="93">
        <v>0</v>
      </c>
      <c r="K173" s="92" t="s">
        <v>21</v>
      </c>
      <c r="L173" s="94" t="str">
        <f t="shared" si="26"/>
        <v/>
      </c>
    </row>
    <row r="174" spans="2:12">
      <c r="B174" s="90"/>
      <c r="C174" s="91">
        <v>0</v>
      </c>
      <c r="D174" s="92" t="s">
        <v>20</v>
      </c>
      <c r="E174" s="93">
        <v>0</v>
      </c>
      <c r="F174" s="92" t="s">
        <v>21</v>
      </c>
      <c r="G174" s="94" t="str">
        <f t="shared" si="24"/>
        <v/>
      </c>
      <c r="H174" s="91">
        <f t="shared" si="25"/>
        <v>0</v>
      </c>
      <c r="I174" s="92" t="s">
        <v>20</v>
      </c>
      <c r="J174" s="93">
        <v>0</v>
      </c>
      <c r="K174" s="92" t="s">
        <v>21</v>
      </c>
      <c r="L174" s="94" t="str">
        <f t="shared" si="26"/>
        <v/>
      </c>
    </row>
    <row r="175" spans="2:12">
      <c r="B175" s="81"/>
      <c r="C175" s="27">
        <v>0</v>
      </c>
      <c r="D175" s="82" t="s">
        <v>20</v>
      </c>
      <c r="E175" s="29">
        <v>0</v>
      </c>
      <c r="F175" s="82" t="s">
        <v>21</v>
      </c>
      <c r="G175" s="83" t="str">
        <f t="shared" si="24"/>
        <v/>
      </c>
      <c r="H175" s="27">
        <f t="shared" si="25"/>
        <v>0</v>
      </c>
      <c r="I175" s="82" t="s">
        <v>20</v>
      </c>
      <c r="J175" s="29">
        <v>0</v>
      </c>
      <c r="K175" s="82" t="s">
        <v>21</v>
      </c>
      <c r="L175" s="83" t="str">
        <f t="shared" si="26"/>
        <v/>
      </c>
    </row>
    <row r="176" spans="2:12">
      <c r="B176" s="84"/>
      <c r="C176" s="19">
        <v>0</v>
      </c>
      <c r="D176" s="85" t="s">
        <v>20</v>
      </c>
      <c r="E176" s="21">
        <v>0</v>
      </c>
      <c r="F176" s="85" t="s">
        <v>21</v>
      </c>
      <c r="G176" s="86" t="str">
        <f t="shared" si="24"/>
        <v/>
      </c>
      <c r="H176" s="19">
        <f t="shared" si="25"/>
        <v>0</v>
      </c>
      <c r="I176" s="85" t="s">
        <v>20</v>
      </c>
      <c r="J176" s="21">
        <v>0</v>
      </c>
      <c r="K176" s="85" t="s">
        <v>21</v>
      </c>
      <c r="L176" s="86" t="str">
        <f t="shared" si="26"/>
        <v/>
      </c>
    </row>
    <row r="177" spans="2:12">
      <c r="B177" s="84"/>
      <c r="C177" s="19">
        <v>0</v>
      </c>
      <c r="D177" s="85" t="s">
        <v>20</v>
      </c>
      <c r="E177" s="21">
        <v>0</v>
      </c>
      <c r="F177" s="85" t="s">
        <v>21</v>
      </c>
      <c r="G177" s="86" t="str">
        <f t="shared" si="24"/>
        <v/>
      </c>
      <c r="H177" s="19">
        <f t="shared" si="25"/>
        <v>0</v>
      </c>
      <c r="I177" s="85" t="s">
        <v>20</v>
      </c>
      <c r="J177" s="21">
        <v>0</v>
      </c>
      <c r="K177" s="85" t="s">
        <v>21</v>
      </c>
      <c r="L177" s="86" t="str">
        <f t="shared" si="26"/>
        <v/>
      </c>
    </row>
    <row r="178" spans="2:12">
      <c r="B178" s="87"/>
      <c r="C178" s="32">
        <v>0</v>
      </c>
      <c r="D178" s="88" t="s">
        <v>20</v>
      </c>
      <c r="E178" s="34">
        <v>0</v>
      </c>
      <c r="F178" s="88" t="s">
        <v>21</v>
      </c>
      <c r="G178" s="89" t="str">
        <f t="shared" si="24"/>
        <v/>
      </c>
      <c r="H178" s="32">
        <f t="shared" si="25"/>
        <v>0</v>
      </c>
      <c r="I178" s="88" t="s">
        <v>20</v>
      </c>
      <c r="J178" s="34">
        <v>0</v>
      </c>
      <c r="K178" s="95" t="s">
        <v>21</v>
      </c>
      <c r="L178" s="96" t="str">
        <f t="shared" si="26"/>
        <v/>
      </c>
    </row>
    <row r="179" spans="2:12">
      <c r="B179" s="499" t="s">
        <v>106</v>
      </c>
      <c r="C179" s="500"/>
      <c r="D179" s="500"/>
      <c r="E179" s="500"/>
      <c r="F179" s="500"/>
      <c r="G179" s="97">
        <f>SUM(G169:G178)</f>
        <v>0</v>
      </c>
      <c r="H179" s="501" t="s">
        <v>107</v>
      </c>
      <c r="I179" s="502"/>
      <c r="J179" s="502"/>
      <c r="K179" s="503"/>
      <c r="L179" s="97">
        <f>SUM(L169:L178)</f>
        <v>0</v>
      </c>
    </row>
    <row r="181" spans="2:12">
      <c r="B181" s="514" t="s">
        <v>202</v>
      </c>
      <c r="C181" s="515"/>
      <c r="D181" s="515"/>
      <c r="E181" s="515"/>
      <c r="F181" s="515"/>
      <c r="G181" s="515"/>
      <c r="H181" s="515"/>
      <c r="I181" s="515"/>
      <c r="J181" s="515"/>
      <c r="K181" s="515"/>
      <c r="L181" s="516"/>
    </row>
    <row r="182" spans="2:12">
      <c r="B182" s="7" t="s">
        <v>123</v>
      </c>
      <c r="C182" s="8" t="s">
        <v>11</v>
      </c>
      <c r="D182" s="508" t="s">
        <v>124</v>
      </c>
      <c r="E182" s="509"/>
      <c r="F182" s="510"/>
      <c r="G182" s="9" t="s">
        <v>13</v>
      </c>
      <c r="H182" s="8" t="s">
        <v>11</v>
      </c>
      <c r="I182" s="511" t="s">
        <v>125</v>
      </c>
      <c r="J182" s="512"/>
      <c r="K182" s="513"/>
      <c r="L182" s="10" t="s">
        <v>13</v>
      </c>
    </row>
    <row r="183" spans="2:12">
      <c r="B183" s="81"/>
      <c r="C183" s="27">
        <v>0</v>
      </c>
      <c r="D183" s="82" t="s">
        <v>20</v>
      </c>
      <c r="E183" s="29">
        <v>0</v>
      </c>
      <c r="F183" s="82" t="s">
        <v>21</v>
      </c>
      <c r="G183" s="83" t="str">
        <f t="shared" ref="G183:G192" si="27">IF(C183&gt;0,PRODUCT(C183,E183),"")</f>
        <v/>
      </c>
      <c r="H183" s="27">
        <f t="shared" ref="H183:H192" si="28">C183</f>
        <v>0</v>
      </c>
      <c r="I183" s="82" t="s">
        <v>20</v>
      </c>
      <c r="J183" s="29">
        <v>0</v>
      </c>
      <c r="K183" s="82" t="s">
        <v>21</v>
      </c>
      <c r="L183" s="83" t="str">
        <f t="shared" ref="L183:L192" si="29">IF(H183&gt;0,PRODUCT(H183,J183),"")</f>
        <v/>
      </c>
    </row>
    <row r="184" spans="2:12">
      <c r="B184" s="84"/>
      <c r="C184" s="19">
        <v>0</v>
      </c>
      <c r="D184" s="85" t="s">
        <v>20</v>
      </c>
      <c r="E184" s="21">
        <v>0</v>
      </c>
      <c r="F184" s="85" t="s">
        <v>21</v>
      </c>
      <c r="G184" s="86" t="str">
        <f t="shared" si="27"/>
        <v/>
      </c>
      <c r="H184" s="19">
        <f t="shared" si="28"/>
        <v>0</v>
      </c>
      <c r="I184" s="85" t="s">
        <v>20</v>
      </c>
      <c r="J184" s="21">
        <v>0</v>
      </c>
      <c r="K184" s="85" t="s">
        <v>21</v>
      </c>
      <c r="L184" s="86" t="str">
        <f t="shared" si="29"/>
        <v/>
      </c>
    </row>
    <row r="185" spans="2:12">
      <c r="B185" s="84"/>
      <c r="C185" s="19">
        <v>0</v>
      </c>
      <c r="D185" s="85" t="s">
        <v>20</v>
      </c>
      <c r="E185" s="21">
        <v>0</v>
      </c>
      <c r="F185" s="85" t="s">
        <v>21</v>
      </c>
      <c r="G185" s="86" t="str">
        <f t="shared" si="27"/>
        <v/>
      </c>
      <c r="H185" s="19">
        <f t="shared" si="28"/>
        <v>0</v>
      </c>
      <c r="I185" s="85" t="s">
        <v>20</v>
      </c>
      <c r="J185" s="21">
        <v>0</v>
      </c>
      <c r="K185" s="85" t="s">
        <v>21</v>
      </c>
      <c r="L185" s="86" t="str">
        <f t="shared" si="29"/>
        <v/>
      </c>
    </row>
    <row r="186" spans="2:12">
      <c r="B186" s="87"/>
      <c r="C186" s="32">
        <v>0</v>
      </c>
      <c r="D186" s="88" t="s">
        <v>20</v>
      </c>
      <c r="E186" s="34">
        <v>0</v>
      </c>
      <c r="F186" s="88" t="s">
        <v>21</v>
      </c>
      <c r="G186" s="89" t="str">
        <f t="shared" si="27"/>
        <v/>
      </c>
      <c r="H186" s="32">
        <f t="shared" si="28"/>
        <v>0</v>
      </c>
      <c r="I186" s="88" t="s">
        <v>20</v>
      </c>
      <c r="J186" s="34">
        <v>0</v>
      </c>
      <c r="K186" s="88" t="s">
        <v>21</v>
      </c>
      <c r="L186" s="89" t="str">
        <f t="shared" si="29"/>
        <v/>
      </c>
    </row>
    <row r="187" spans="2:12">
      <c r="B187" s="90"/>
      <c r="C187" s="91">
        <v>0</v>
      </c>
      <c r="D187" s="92" t="s">
        <v>20</v>
      </c>
      <c r="E187" s="93">
        <v>0</v>
      </c>
      <c r="F187" s="92" t="s">
        <v>21</v>
      </c>
      <c r="G187" s="94" t="str">
        <f t="shared" si="27"/>
        <v/>
      </c>
      <c r="H187" s="91">
        <f t="shared" si="28"/>
        <v>0</v>
      </c>
      <c r="I187" s="92" t="s">
        <v>20</v>
      </c>
      <c r="J187" s="93">
        <v>0</v>
      </c>
      <c r="K187" s="92" t="s">
        <v>21</v>
      </c>
      <c r="L187" s="94" t="str">
        <f t="shared" si="29"/>
        <v/>
      </c>
    </row>
    <row r="188" spans="2:12">
      <c r="B188" s="90"/>
      <c r="C188" s="91">
        <v>0</v>
      </c>
      <c r="D188" s="92" t="s">
        <v>20</v>
      </c>
      <c r="E188" s="93">
        <v>0</v>
      </c>
      <c r="F188" s="92" t="s">
        <v>21</v>
      </c>
      <c r="G188" s="94" t="str">
        <f t="shared" si="27"/>
        <v/>
      </c>
      <c r="H188" s="91">
        <f t="shared" si="28"/>
        <v>0</v>
      </c>
      <c r="I188" s="92" t="s">
        <v>20</v>
      </c>
      <c r="J188" s="93">
        <v>0</v>
      </c>
      <c r="K188" s="92" t="s">
        <v>21</v>
      </c>
      <c r="L188" s="94" t="str">
        <f t="shared" si="29"/>
        <v/>
      </c>
    </row>
    <row r="189" spans="2:12">
      <c r="B189" s="81"/>
      <c r="C189" s="27">
        <v>0</v>
      </c>
      <c r="D189" s="82" t="s">
        <v>20</v>
      </c>
      <c r="E189" s="29">
        <v>0</v>
      </c>
      <c r="F189" s="82" t="s">
        <v>21</v>
      </c>
      <c r="G189" s="83" t="str">
        <f t="shared" si="27"/>
        <v/>
      </c>
      <c r="H189" s="27">
        <f t="shared" si="28"/>
        <v>0</v>
      </c>
      <c r="I189" s="82" t="s">
        <v>20</v>
      </c>
      <c r="J189" s="29">
        <v>0</v>
      </c>
      <c r="K189" s="82" t="s">
        <v>21</v>
      </c>
      <c r="L189" s="83" t="str">
        <f t="shared" si="29"/>
        <v/>
      </c>
    </row>
    <row r="190" spans="2:12">
      <c r="B190" s="84"/>
      <c r="C190" s="19">
        <v>0</v>
      </c>
      <c r="D190" s="85" t="s">
        <v>20</v>
      </c>
      <c r="E190" s="21">
        <v>0</v>
      </c>
      <c r="F190" s="85" t="s">
        <v>21</v>
      </c>
      <c r="G190" s="86" t="str">
        <f t="shared" si="27"/>
        <v/>
      </c>
      <c r="H190" s="19">
        <f t="shared" si="28"/>
        <v>0</v>
      </c>
      <c r="I190" s="85" t="s">
        <v>20</v>
      </c>
      <c r="J190" s="21">
        <v>0</v>
      </c>
      <c r="K190" s="85" t="s">
        <v>21</v>
      </c>
      <c r="L190" s="86" t="str">
        <f t="shared" si="29"/>
        <v/>
      </c>
    </row>
    <row r="191" spans="2:12">
      <c r="B191" s="84"/>
      <c r="C191" s="19">
        <v>0</v>
      </c>
      <c r="D191" s="85" t="s">
        <v>20</v>
      </c>
      <c r="E191" s="21">
        <v>0</v>
      </c>
      <c r="F191" s="85" t="s">
        <v>21</v>
      </c>
      <c r="G191" s="86" t="str">
        <f t="shared" si="27"/>
        <v/>
      </c>
      <c r="H191" s="19">
        <f t="shared" si="28"/>
        <v>0</v>
      </c>
      <c r="I191" s="85" t="s">
        <v>20</v>
      </c>
      <c r="J191" s="21">
        <v>0</v>
      </c>
      <c r="K191" s="85" t="s">
        <v>21</v>
      </c>
      <c r="L191" s="86" t="str">
        <f t="shared" si="29"/>
        <v/>
      </c>
    </row>
    <row r="192" spans="2:12">
      <c r="B192" s="87"/>
      <c r="C192" s="32">
        <v>0</v>
      </c>
      <c r="D192" s="88" t="s">
        <v>20</v>
      </c>
      <c r="E192" s="34">
        <v>0</v>
      </c>
      <c r="F192" s="88" t="s">
        <v>21</v>
      </c>
      <c r="G192" s="89" t="str">
        <f t="shared" si="27"/>
        <v/>
      </c>
      <c r="H192" s="32">
        <f t="shared" si="28"/>
        <v>0</v>
      </c>
      <c r="I192" s="88" t="s">
        <v>20</v>
      </c>
      <c r="J192" s="34">
        <v>0</v>
      </c>
      <c r="K192" s="95" t="s">
        <v>21</v>
      </c>
      <c r="L192" s="96" t="str">
        <f t="shared" si="29"/>
        <v/>
      </c>
    </row>
    <row r="193" spans="2:12">
      <c r="B193" s="499" t="s">
        <v>106</v>
      </c>
      <c r="C193" s="500"/>
      <c r="D193" s="500"/>
      <c r="E193" s="500"/>
      <c r="F193" s="500"/>
      <c r="G193" s="97">
        <f>SUM(G183:G192)</f>
        <v>0</v>
      </c>
      <c r="H193" s="501" t="s">
        <v>107</v>
      </c>
      <c r="I193" s="502"/>
      <c r="J193" s="502"/>
      <c r="K193" s="503"/>
      <c r="L193" s="97">
        <f>SUM(L183:L192)</f>
        <v>0</v>
      </c>
    </row>
    <row r="195" spans="2:12">
      <c r="B195" s="514" t="s">
        <v>203</v>
      </c>
      <c r="C195" s="515"/>
      <c r="D195" s="515"/>
      <c r="E195" s="515"/>
      <c r="F195" s="515"/>
      <c r="G195" s="515"/>
      <c r="H195" s="515"/>
      <c r="I195" s="515"/>
      <c r="J195" s="515"/>
      <c r="K195" s="515"/>
      <c r="L195" s="516"/>
    </row>
    <row r="196" spans="2:12">
      <c r="B196" s="7" t="s">
        <v>123</v>
      </c>
      <c r="C196" s="8" t="s">
        <v>11</v>
      </c>
      <c r="D196" s="508" t="s">
        <v>124</v>
      </c>
      <c r="E196" s="509"/>
      <c r="F196" s="510"/>
      <c r="G196" s="9" t="s">
        <v>13</v>
      </c>
      <c r="H196" s="8" t="s">
        <v>11</v>
      </c>
      <c r="I196" s="511" t="s">
        <v>125</v>
      </c>
      <c r="J196" s="512"/>
      <c r="K196" s="513"/>
      <c r="L196" s="10" t="s">
        <v>13</v>
      </c>
    </row>
    <row r="197" spans="2:12">
      <c r="B197" s="81"/>
      <c r="C197" s="27">
        <v>0</v>
      </c>
      <c r="D197" s="82" t="s">
        <v>20</v>
      </c>
      <c r="E197" s="29">
        <v>0</v>
      </c>
      <c r="F197" s="82" t="s">
        <v>21</v>
      </c>
      <c r="G197" s="83" t="str">
        <f t="shared" ref="G197:G206" si="30">IF(C197&gt;0,PRODUCT(C197,E197),"")</f>
        <v/>
      </c>
      <c r="H197" s="27">
        <f t="shared" ref="H197:H206" si="31">C197</f>
        <v>0</v>
      </c>
      <c r="I197" s="82" t="s">
        <v>20</v>
      </c>
      <c r="J197" s="29">
        <v>0</v>
      </c>
      <c r="K197" s="82" t="s">
        <v>21</v>
      </c>
      <c r="L197" s="83" t="str">
        <f t="shared" ref="L197:L206" si="32">IF(H197&gt;0,PRODUCT(H197,J197),"")</f>
        <v/>
      </c>
    </row>
    <row r="198" spans="2:12">
      <c r="B198" s="84"/>
      <c r="C198" s="19">
        <v>0</v>
      </c>
      <c r="D198" s="85" t="s">
        <v>20</v>
      </c>
      <c r="E198" s="21">
        <v>0</v>
      </c>
      <c r="F198" s="85" t="s">
        <v>21</v>
      </c>
      <c r="G198" s="86" t="str">
        <f t="shared" si="30"/>
        <v/>
      </c>
      <c r="H198" s="19">
        <f t="shared" si="31"/>
        <v>0</v>
      </c>
      <c r="I198" s="85" t="s">
        <v>20</v>
      </c>
      <c r="J198" s="21">
        <v>0</v>
      </c>
      <c r="K198" s="85" t="s">
        <v>21</v>
      </c>
      <c r="L198" s="86" t="str">
        <f t="shared" si="32"/>
        <v/>
      </c>
    </row>
    <row r="199" spans="2:12">
      <c r="B199" s="84"/>
      <c r="C199" s="19">
        <v>0</v>
      </c>
      <c r="D199" s="85" t="s">
        <v>20</v>
      </c>
      <c r="E199" s="21">
        <v>0</v>
      </c>
      <c r="F199" s="85" t="s">
        <v>21</v>
      </c>
      <c r="G199" s="86" t="str">
        <f t="shared" si="30"/>
        <v/>
      </c>
      <c r="H199" s="19">
        <f t="shared" si="31"/>
        <v>0</v>
      </c>
      <c r="I199" s="85" t="s">
        <v>20</v>
      </c>
      <c r="J199" s="21">
        <v>0</v>
      </c>
      <c r="K199" s="85" t="s">
        <v>21</v>
      </c>
      <c r="L199" s="86" t="str">
        <f t="shared" si="32"/>
        <v/>
      </c>
    </row>
    <row r="200" spans="2:12">
      <c r="B200" s="87"/>
      <c r="C200" s="32">
        <v>0</v>
      </c>
      <c r="D200" s="88" t="s">
        <v>20</v>
      </c>
      <c r="E200" s="34">
        <v>0</v>
      </c>
      <c r="F200" s="88" t="s">
        <v>21</v>
      </c>
      <c r="G200" s="89" t="str">
        <f t="shared" si="30"/>
        <v/>
      </c>
      <c r="H200" s="32">
        <f t="shared" si="31"/>
        <v>0</v>
      </c>
      <c r="I200" s="88" t="s">
        <v>20</v>
      </c>
      <c r="J200" s="34">
        <v>0</v>
      </c>
      <c r="K200" s="88" t="s">
        <v>21</v>
      </c>
      <c r="L200" s="89" t="str">
        <f t="shared" si="32"/>
        <v/>
      </c>
    </row>
    <row r="201" spans="2:12">
      <c r="B201" s="90"/>
      <c r="C201" s="91">
        <v>0</v>
      </c>
      <c r="D201" s="92" t="s">
        <v>20</v>
      </c>
      <c r="E201" s="93">
        <v>0</v>
      </c>
      <c r="F201" s="92" t="s">
        <v>21</v>
      </c>
      <c r="G201" s="94" t="str">
        <f t="shared" si="30"/>
        <v/>
      </c>
      <c r="H201" s="91">
        <f t="shared" si="31"/>
        <v>0</v>
      </c>
      <c r="I201" s="92" t="s">
        <v>20</v>
      </c>
      <c r="J201" s="93">
        <v>0</v>
      </c>
      <c r="K201" s="92" t="s">
        <v>21</v>
      </c>
      <c r="L201" s="94" t="str">
        <f t="shared" si="32"/>
        <v/>
      </c>
    </row>
    <row r="202" spans="2:12">
      <c r="B202" s="90"/>
      <c r="C202" s="91">
        <v>0</v>
      </c>
      <c r="D202" s="92" t="s">
        <v>20</v>
      </c>
      <c r="E202" s="93">
        <v>0</v>
      </c>
      <c r="F202" s="92" t="s">
        <v>21</v>
      </c>
      <c r="G202" s="94" t="str">
        <f t="shared" si="30"/>
        <v/>
      </c>
      <c r="H202" s="91">
        <f t="shared" si="31"/>
        <v>0</v>
      </c>
      <c r="I202" s="92" t="s">
        <v>20</v>
      </c>
      <c r="J202" s="93">
        <v>0</v>
      </c>
      <c r="K202" s="92" t="s">
        <v>21</v>
      </c>
      <c r="L202" s="94" t="str">
        <f t="shared" si="32"/>
        <v/>
      </c>
    </row>
    <row r="203" spans="2:12">
      <c r="B203" s="81"/>
      <c r="C203" s="27">
        <v>0</v>
      </c>
      <c r="D203" s="82" t="s">
        <v>20</v>
      </c>
      <c r="E203" s="29">
        <v>0</v>
      </c>
      <c r="F203" s="82" t="s">
        <v>21</v>
      </c>
      <c r="G203" s="83" t="str">
        <f t="shared" si="30"/>
        <v/>
      </c>
      <c r="H203" s="27">
        <f t="shared" si="31"/>
        <v>0</v>
      </c>
      <c r="I203" s="82" t="s">
        <v>20</v>
      </c>
      <c r="J203" s="29">
        <v>0</v>
      </c>
      <c r="K203" s="82" t="s">
        <v>21</v>
      </c>
      <c r="L203" s="83" t="str">
        <f t="shared" si="32"/>
        <v/>
      </c>
    </row>
    <row r="204" spans="2:12">
      <c r="B204" s="84"/>
      <c r="C204" s="19">
        <v>0</v>
      </c>
      <c r="D204" s="85" t="s">
        <v>20</v>
      </c>
      <c r="E204" s="21">
        <v>0</v>
      </c>
      <c r="F204" s="85" t="s">
        <v>21</v>
      </c>
      <c r="G204" s="86" t="str">
        <f t="shared" si="30"/>
        <v/>
      </c>
      <c r="H204" s="19">
        <f t="shared" si="31"/>
        <v>0</v>
      </c>
      <c r="I204" s="85" t="s">
        <v>20</v>
      </c>
      <c r="J204" s="21">
        <v>0</v>
      </c>
      <c r="K204" s="85" t="s">
        <v>21</v>
      </c>
      <c r="L204" s="86" t="str">
        <f t="shared" si="32"/>
        <v/>
      </c>
    </row>
    <row r="205" spans="2:12">
      <c r="B205" s="84"/>
      <c r="C205" s="19">
        <v>0</v>
      </c>
      <c r="D205" s="85" t="s">
        <v>20</v>
      </c>
      <c r="E205" s="21">
        <v>0</v>
      </c>
      <c r="F205" s="85" t="s">
        <v>21</v>
      </c>
      <c r="G205" s="86" t="str">
        <f t="shared" si="30"/>
        <v/>
      </c>
      <c r="H205" s="19">
        <f t="shared" si="31"/>
        <v>0</v>
      </c>
      <c r="I205" s="85" t="s">
        <v>20</v>
      </c>
      <c r="J205" s="21">
        <v>0</v>
      </c>
      <c r="K205" s="85" t="s">
        <v>21</v>
      </c>
      <c r="L205" s="86" t="str">
        <f t="shared" si="32"/>
        <v/>
      </c>
    </row>
    <row r="206" spans="2:12">
      <c r="B206" s="87"/>
      <c r="C206" s="32">
        <v>0</v>
      </c>
      <c r="D206" s="88" t="s">
        <v>20</v>
      </c>
      <c r="E206" s="34">
        <v>0</v>
      </c>
      <c r="F206" s="88" t="s">
        <v>21</v>
      </c>
      <c r="G206" s="89" t="str">
        <f t="shared" si="30"/>
        <v/>
      </c>
      <c r="H206" s="32">
        <f t="shared" si="31"/>
        <v>0</v>
      </c>
      <c r="I206" s="88" t="s">
        <v>20</v>
      </c>
      <c r="J206" s="34">
        <v>0</v>
      </c>
      <c r="K206" s="95" t="s">
        <v>21</v>
      </c>
      <c r="L206" s="96" t="str">
        <f t="shared" si="32"/>
        <v/>
      </c>
    </row>
    <row r="207" spans="2:12">
      <c r="B207" s="499" t="s">
        <v>106</v>
      </c>
      <c r="C207" s="500"/>
      <c r="D207" s="500"/>
      <c r="E207" s="500"/>
      <c r="F207" s="500"/>
      <c r="G207" s="97">
        <f>SUM(G197:G206)</f>
        <v>0</v>
      </c>
      <c r="H207" s="501" t="s">
        <v>107</v>
      </c>
      <c r="I207" s="502"/>
      <c r="J207" s="502"/>
      <c r="K207" s="503"/>
      <c r="L207" s="97">
        <f>SUM(L197:L206)</f>
        <v>0</v>
      </c>
    </row>
    <row r="209" spans="2:16" ht="11.25" customHeight="1"/>
    <row r="210" spans="2:16" ht="48" customHeight="1">
      <c r="B210" s="98"/>
      <c r="C210" s="479" t="s">
        <v>199</v>
      </c>
      <c r="D210" s="480"/>
      <c r="E210" s="480"/>
      <c r="F210" s="480"/>
      <c r="G210" s="480"/>
      <c r="H210" s="480"/>
      <c r="I210" s="480"/>
      <c r="J210" s="480"/>
      <c r="K210" s="480"/>
      <c r="L210" s="480"/>
      <c r="M210" s="481"/>
      <c r="N210" s="285"/>
      <c r="O210" s="268"/>
      <c r="P210" s="286"/>
    </row>
    <row r="211" spans="2:16" ht="6.75" customHeight="1">
      <c r="B211" s="99"/>
      <c r="C211" s="100"/>
      <c r="D211" s="101"/>
      <c r="E211" s="101"/>
      <c r="F211" s="251"/>
      <c r="G211" s="251"/>
      <c r="H211" s="103"/>
      <c r="I211" s="251"/>
      <c r="J211" s="251"/>
      <c r="K211" s="251"/>
      <c r="L211" s="251"/>
      <c r="M211" s="251"/>
      <c r="N211" s="254"/>
      <c r="O211" s="254"/>
      <c r="P211" s="286"/>
    </row>
    <row r="212" spans="2:16" ht="13.5" customHeight="1">
      <c r="B212" s="102" t="s">
        <v>127</v>
      </c>
      <c r="C212" s="504">
        <v>20.399999999999999</v>
      </c>
      <c r="D212" s="505"/>
      <c r="E212" s="506"/>
      <c r="F212" s="254"/>
      <c r="G212" s="254"/>
      <c r="H212" s="104"/>
      <c r="I212" s="254"/>
      <c r="J212" s="254"/>
      <c r="K212" s="254"/>
      <c r="L212" s="254"/>
      <c r="M212" s="254"/>
      <c r="N212" s="254"/>
      <c r="O212" s="254"/>
      <c r="P212" s="286"/>
    </row>
    <row r="213" spans="2:16" ht="13.5" customHeight="1">
      <c r="B213" s="102" t="s">
        <v>128</v>
      </c>
      <c r="C213" s="504">
        <v>16</v>
      </c>
      <c r="D213" s="505"/>
      <c r="E213" s="506"/>
      <c r="F213" s="254"/>
      <c r="G213" s="254"/>
      <c r="H213" s="104"/>
      <c r="I213" s="254"/>
      <c r="J213" s="254"/>
      <c r="K213" s="254"/>
      <c r="L213" s="254"/>
      <c r="M213" s="254"/>
      <c r="N213" s="254"/>
      <c r="O213" s="254"/>
    </row>
    <row r="214" spans="2:16" ht="13.5" customHeight="1">
      <c r="B214" s="102" t="s">
        <v>129</v>
      </c>
      <c r="C214" s="507">
        <v>0.1</v>
      </c>
      <c r="D214" s="507"/>
      <c r="E214" s="507"/>
      <c r="F214" s="254"/>
      <c r="G214" s="254"/>
      <c r="H214" s="104"/>
      <c r="I214" s="254"/>
      <c r="J214" s="254"/>
      <c r="K214" s="254"/>
      <c r="L214" s="254"/>
      <c r="M214" s="254"/>
      <c r="N214" s="254"/>
      <c r="O214" s="254"/>
    </row>
    <row r="215" spans="2:16" ht="7.5" customHeight="1">
      <c r="B215" s="106"/>
      <c r="C215" s="100"/>
      <c r="D215" s="101"/>
      <c r="E215" s="101"/>
      <c r="F215" s="257"/>
      <c r="G215" s="257"/>
      <c r="H215" s="105"/>
      <c r="I215" s="257"/>
      <c r="J215" s="257"/>
      <c r="K215" s="257"/>
      <c r="L215" s="257"/>
      <c r="M215" s="254"/>
      <c r="N215" s="254"/>
      <c r="O215" s="254"/>
    </row>
    <row r="216" spans="2:16" ht="24.95" customHeight="1">
      <c r="B216" s="287"/>
      <c r="C216" s="637" t="s">
        <v>12</v>
      </c>
      <c r="D216" s="638"/>
      <c r="E216" s="270" t="s">
        <v>130</v>
      </c>
      <c r="F216" s="637" t="s">
        <v>131</v>
      </c>
      <c r="G216" s="638"/>
      <c r="H216" s="662" t="s">
        <v>132</v>
      </c>
      <c r="I216" s="662"/>
      <c r="J216" s="270" t="s">
        <v>133</v>
      </c>
      <c r="K216" s="676" t="s">
        <v>134</v>
      </c>
      <c r="L216" s="677"/>
      <c r="M216" s="271" t="s">
        <v>135</v>
      </c>
    </row>
    <row r="217" spans="2:16" ht="24.95" customHeight="1" thickBot="1">
      <c r="B217" s="288" t="s">
        <v>136</v>
      </c>
      <c r="C217" s="664" t="s">
        <v>137</v>
      </c>
      <c r="D217" s="666"/>
      <c r="E217" s="272" t="s">
        <v>138</v>
      </c>
      <c r="F217" s="664" t="s">
        <v>139</v>
      </c>
      <c r="G217" s="666"/>
      <c r="H217" s="643" t="s">
        <v>180</v>
      </c>
      <c r="I217" s="643"/>
      <c r="J217" s="272" t="s">
        <v>141</v>
      </c>
      <c r="K217" s="672" t="s">
        <v>142</v>
      </c>
      <c r="L217" s="673"/>
      <c r="M217" s="273" t="s">
        <v>143</v>
      </c>
    </row>
    <row r="218" spans="2:16" ht="13.5" thickTop="1">
      <c r="B218" s="263" t="str">
        <f>B125</f>
        <v>NAC 1</v>
      </c>
      <c r="C218" s="630">
        <f>IF(G137&gt;L137,G137,L137)</f>
        <v>0</v>
      </c>
      <c r="D218" s="631"/>
      <c r="E218" s="274" t="s">
        <v>150</v>
      </c>
      <c r="F218" s="632">
        <f t="shared" ref="F218:F223" si="33">VLOOKUP(E218,$B$228:$E$237,3)</f>
        <v>3.07</v>
      </c>
      <c r="G218" s="633"/>
      <c r="H218" s="634">
        <v>0</v>
      </c>
      <c r="I218" s="634"/>
      <c r="J218" s="265">
        <f t="shared" ref="J218:J223" si="34">((H218*2)/1000)*F218</f>
        <v>0</v>
      </c>
      <c r="K218" s="635">
        <f t="shared" ref="K218:K223" si="35">($C$212-(C218*J218))</f>
        <v>20.399999999999999</v>
      </c>
      <c r="L218" s="636"/>
      <c r="M218" s="244">
        <f t="shared" ref="M218:M223" si="36">($C$212-K218)/$C$212</f>
        <v>0</v>
      </c>
    </row>
    <row r="219" spans="2:16">
      <c r="B219" s="259" t="str">
        <f>B139</f>
        <v>NAC 2</v>
      </c>
      <c r="C219" s="623">
        <f>IF(G151&gt;L151,G151,L151)</f>
        <v>0</v>
      </c>
      <c r="D219" s="624"/>
      <c r="E219" s="275" t="s">
        <v>144</v>
      </c>
      <c r="F219" s="625">
        <f t="shared" si="33"/>
        <v>1.93</v>
      </c>
      <c r="G219" s="626"/>
      <c r="H219" s="627">
        <v>0</v>
      </c>
      <c r="I219" s="627"/>
      <c r="J219" s="265">
        <f t="shared" si="34"/>
        <v>0</v>
      </c>
      <c r="K219" s="628">
        <f t="shared" si="35"/>
        <v>20.399999999999999</v>
      </c>
      <c r="L219" s="629"/>
      <c r="M219" s="244">
        <f t="shared" si="36"/>
        <v>0</v>
      </c>
    </row>
    <row r="220" spans="2:16">
      <c r="B220" s="259" t="str">
        <f>B153</f>
        <v>NAC 3</v>
      </c>
      <c r="C220" s="623">
        <f>IF(G165&gt;L165,G165,L165)</f>
        <v>0</v>
      </c>
      <c r="D220" s="624"/>
      <c r="E220" s="275" t="s">
        <v>144</v>
      </c>
      <c r="F220" s="625">
        <f t="shared" si="33"/>
        <v>1.93</v>
      </c>
      <c r="G220" s="626"/>
      <c r="H220" s="627">
        <v>0</v>
      </c>
      <c r="I220" s="627"/>
      <c r="J220" s="265">
        <f t="shared" si="34"/>
        <v>0</v>
      </c>
      <c r="K220" s="628">
        <f t="shared" si="35"/>
        <v>20.399999999999999</v>
      </c>
      <c r="L220" s="629"/>
      <c r="M220" s="244">
        <f t="shared" si="36"/>
        <v>0</v>
      </c>
    </row>
    <row r="221" spans="2:16">
      <c r="B221" s="259" t="str">
        <f>B167</f>
        <v>NAC 4</v>
      </c>
      <c r="C221" s="623">
        <f>IF(G179&gt;L179,G179,L179)</f>
        <v>0</v>
      </c>
      <c r="D221" s="624"/>
      <c r="E221" s="275" t="s">
        <v>144</v>
      </c>
      <c r="F221" s="625">
        <f t="shared" si="33"/>
        <v>1.93</v>
      </c>
      <c r="G221" s="626"/>
      <c r="H221" s="627">
        <v>0</v>
      </c>
      <c r="I221" s="627"/>
      <c r="J221" s="265">
        <f t="shared" si="34"/>
        <v>0</v>
      </c>
      <c r="K221" s="628">
        <f t="shared" si="35"/>
        <v>20.399999999999999</v>
      </c>
      <c r="L221" s="629"/>
      <c r="M221" s="244">
        <f t="shared" si="36"/>
        <v>0</v>
      </c>
    </row>
    <row r="222" spans="2:16">
      <c r="B222" s="259" t="str">
        <f>B181</f>
        <v>I/O 5</v>
      </c>
      <c r="C222" s="623">
        <f>IF(G193&gt;L193,G193,L193)</f>
        <v>0</v>
      </c>
      <c r="D222" s="624"/>
      <c r="E222" s="275" t="s">
        <v>144</v>
      </c>
      <c r="F222" s="625">
        <f t="shared" si="33"/>
        <v>1.93</v>
      </c>
      <c r="G222" s="626"/>
      <c r="H222" s="627">
        <v>0</v>
      </c>
      <c r="I222" s="627"/>
      <c r="J222" s="265">
        <f t="shared" si="34"/>
        <v>0</v>
      </c>
      <c r="K222" s="628">
        <f t="shared" si="35"/>
        <v>20.399999999999999</v>
      </c>
      <c r="L222" s="629"/>
      <c r="M222" s="244">
        <f t="shared" si="36"/>
        <v>0</v>
      </c>
    </row>
    <row r="223" spans="2:16">
      <c r="B223" s="259" t="str">
        <f>B195</f>
        <v>I/O 6</v>
      </c>
      <c r="C223" s="623">
        <f>IF(G207&gt;L207,G207,L207)</f>
        <v>0</v>
      </c>
      <c r="D223" s="624"/>
      <c r="E223" s="275" t="s">
        <v>144</v>
      </c>
      <c r="F223" s="625">
        <f t="shared" si="33"/>
        <v>1.93</v>
      </c>
      <c r="G223" s="626"/>
      <c r="H223" s="627">
        <v>0</v>
      </c>
      <c r="I223" s="627"/>
      <c r="J223" s="265">
        <f t="shared" si="34"/>
        <v>0</v>
      </c>
      <c r="K223" s="628">
        <f t="shared" si="35"/>
        <v>20.399999999999999</v>
      </c>
      <c r="L223" s="629"/>
      <c r="M223" s="244">
        <f t="shared" si="36"/>
        <v>0</v>
      </c>
    </row>
    <row r="225" spans="2:7">
      <c r="B225" s="486" t="s">
        <v>145</v>
      </c>
      <c r="C225" s="486"/>
      <c r="D225" s="486"/>
      <c r="E225" s="486"/>
      <c r="F225" s="107"/>
      <c r="G225" s="107"/>
    </row>
    <row r="226" spans="2:7">
      <c r="B226" s="487" t="s">
        <v>130</v>
      </c>
      <c r="C226" s="485"/>
      <c r="D226" s="487" t="s">
        <v>146</v>
      </c>
      <c r="E226" s="485"/>
    </row>
    <row r="227" spans="2:7">
      <c r="B227" s="487" t="s">
        <v>138</v>
      </c>
      <c r="C227" s="485"/>
      <c r="D227" s="487" t="s">
        <v>139</v>
      </c>
      <c r="E227" s="485"/>
    </row>
    <row r="228" spans="2:7">
      <c r="B228" s="483" t="s">
        <v>147</v>
      </c>
      <c r="C228" s="484"/>
      <c r="D228" s="485">
        <v>1.21</v>
      </c>
      <c r="E228" s="485"/>
    </row>
    <row r="229" spans="2:7">
      <c r="B229" s="483" t="s">
        <v>148</v>
      </c>
      <c r="C229" s="484"/>
      <c r="D229" s="485">
        <v>1.24</v>
      </c>
      <c r="E229" s="485"/>
    </row>
    <row r="230" spans="2:7">
      <c r="B230" s="483" t="s">
        <v>144</v>
      </c>
      <c r="C230" s="484"/>
      <c r="D230" s="485">
        <v>1.93</v>
      </c>
      <c r="E230" s="485"/>
    </row>
    <row r="231" spans="2:7">
      <c r="B231" s="483" t="s">
        <v>149</v>
      </c>
      <c r="C231" s="484"/>
      <c r="D231" s="485">
        <v>1.98</v>
      </c>
      <c r="E231" s="485"/>
    </row>
    <row r="232" spans="2:7">
      <c r="B232" s="483" t="s">
        <v>150</v>
      </c>
      <c r="C232" s="484"/>
      <c r="D232" s="485">
        <v>3.07</v>
      </c>
      <c r="E232" s="485"/>
    </row>
    <row r="233" spans="2:7">
      <c r="B233" s="483" t="s">
        <v>151</v>
      </c>
      <c r="C233" s="484"/>
      <c r="D233" s="485">
        <v>3.14</v>
      </c>
      <c r="E233" s="485"/>
    </row>
    <row r="234" spans="2:7">
      <c r="B234" s="483" t="s">
        <v>152</v>
      </c>
      <c r="C234" s="484"/>
      <c r="D234" s="485">
        <v>4.8899999999999997</v>
      </c>
      <c r="E234" s="485"/>
    </row>
    <row r="235" spans="2:7">
      <c r="B235" s="483" t="s">
        <v>153</v>
      </c>
      <c r="C235" s="484"/>
      <c r="D235" s="485">
        <v>4.99</v>
      </c>
      <c r="E235" s="485"/>
    </row>
    <row r="236" spans="2:7">
      <c r="B236" s="483" t="s">
        <v>154</v>
      </c>
      <c r="C236" s="484"/>
      <c r="D236" s="485">
        <v>7.77</v>
      </c>
      <c r="E236" s="485"/>
    </row>
    <row r="237" spans="2:7">
      <c r="B237" s="483" t="s">
        <v>155</v>
      </c>
      <c r="C237" s="484"/>
      <c r="D237" s="485">
        <v>7.95</v>
      </c>
      <c r="E237" s="485"/>
    </row>
    <row r="238" spans="2:7" ht="6.75" customHeight="1"/>
    <row r="239" spans="2:7">
      <c r="B239" s="482" t="s">
        <v>156</v>
      </c>
      <c r="C239" s="482"/>
      <c r="D239" s="482"/>
      <c r="E239" s="482"/>
    </row>
    <row r="240" spans="2:7">
      <c r="B240" s="482"/>
      <c r="C240" s="482"/>
      <c r="D240" s="482"/>
      <c r="E240" s="482"/>
    </row>
    <row r="241" spans="2:5">
      <c r="B241" s="482"/>
      <c r="C241" s="482"/>
      <c r="D241" s="482"/>
      <c r="E241" s="482"/>
    </row>
    <row r="242" spans="2:5">
      <c r="B242" s="482"/>
      <c r="C242" s="482"/>
      <c r="D242" s="482"/>
      <c r="E242" s="482"/>
    </row>
  </sheetData>
  <mergeCells count="145">
    <mergeCell ref="B7:L7"/>
    <mergeCell ref="B9:L9"/>
    <mergeCell ref="B32:L32"/>
    <mergeCell ref="B41:L41"/>
    <mergeCell ref="B45:L45"/>
    <mergeCell ref="B54:L54"/>
    <mergeCell ref="B2:B4"/>
    <mergeCell ref="C2:L2"/>
    <mergeCell ref="C3:L4"/>
    <mergeCell ref="C5:G5"/>
    <mergeCell ref="H5:L5"/>
    <mergeCell ref="D6:F6"/>
    <mergeCell ref="I6:K6"/>
    <mergeCell ref="B94:L95"/>
    <mergeCell ref="B97:G98"/>
    <mergeCell ref="H97:L97"/>
    <mergeCell ref="H98:L98"/>
    <mergeCell ref="B99:D99"/>
    <mergeCell ref="E99:G99"/>
    <mergeCell ref="I99:J99"/>
    <mergeCell ref="B81:L81"/>
    <mergeCell ref="B88:F88"/>
    <mergeCell ref="H88:K88"/>
    <mergeCell ref="B91:B93"/>
    <mergeCell ref="C91:L91"/>
    <mergeCell ref="C92:L92"/>
    <mergeCell ref="B103:K103"/>
    <mergeCell ref="B104:G104"/>
    <mergeCell ref="H104:J104"/>
    <mergeCell ref="B105:K105"/>
    <mergeCell ref="B107:G107"/>
    <mergeCell ref="H107:L107"/>
    <mergeCell ref="B100:G101"/>
    <mergeCell ref="H100:L100"/>
    <mergeCell ref="H101:L101"/>
    <mergeCell ref="B102:D102"/>
    <mergeCell ref="E102:G102"/>
    <mergeCell ref="I102:J102"/>
    <mergeCell ref="B114:L114"/>
    <mergeCell ref="B115:L115"/>
    <mergeCell ref="B116:L116"/>
    <mergeCell ref="B117:L117"/>
    <mergeCell ref="B118:L118"/>
    <mergeCell ref="B119:L119"/>
    <mergeCell ref="B109:G109"/>
    <mergeCell ref="H109:L109"/>
    <mergeCell ref="B110:L110"/>
    <mergeCell ref="B111:L111"/>
    <mergeCell ref="B113:G113"/>
    <mergeCell ref="H113:L113"/>
    <mergeCell ref="B137:F137"/>
    <mergeCell ref="H137:K137"/>
    <mergeCell ref="B139:L139"/>
    <mergeCell ref="D140:F140"/>
    <mergeCell ref="I140:K140"/>
    <mergeCell ref="B151:F151"/>
    <mergeCell ref="H151:K151"/>
    <mergeCell ref="B120:L120"/>
    <mergeCell ref="B121:L121"/>
    <mergeCell ref="C124:L124"/>
    <mergeCell ref="B125:L125"/>
    <mergeCell ref="D126:F126"/>
    <mergeCell ref="I126:K126"/>
    <mergeCell ref="D168:F168"/>
    <mergeCell ref="I168:K168"/>
    <mergeCell ref="B179:F179"/>
    <mergeCell ref="H179:K179"/>
    <mergeCell ref="B181:L181"/>
    <mergeCell ref="D182:F182"/>
    <mergeCell ref="I182:K182"/>
    <mergeCell ref="B153:L153"/>
    <mergeCell ref="D154:F154"/>
    <mergeCell ref="I154:K154"/>
    <mergeCell ref="B165:F165"/>
    <mergeCell ref="H165:K165"/>
    <mergeCell ref="B167:L167"/>
    <mergeCell ref="C210:M210"/>
    <mergeCell ref="C212:E212"/>
    <mergeCell ref="C213:E213"/>
    <mergeCell ref="C214:E214"/>
    <mergeCell ref="C216:D216"/>
    <mergeCell ref="F216:G216"/>
    <mergeCell ref="H216:I216"/>
    <mergeCell ref="K216:L216"/>
    <mergeCell ref="B193:F193"/>
    <mergeCell ref="H193:K193"/>
    <mergeCell ref="B195:L195"/>
    <mergeCell ref="D196:F196"/>
    <mergeCell ref="I196:K196"/>
    <mergeCell ref="B207:F207"/>
    <mergeCell ref="H207:K207"/>
    <mergeCell ref="C219:D219"/>
    <mergeCell ref="F219:G219"/>
    <mergeCell ref="H219:I219"/>
    <mergeCell ref="K219:L219"/>
    <mergeCell ref="C220:D220"/>
    <mergeCell ref="F220:G220"/>
    <mergeCell ref="H220:I220"/>
    <mergeCell ref="K220:L220"/>
    <mergeCell ref="C217:D217"/>
    <mergeCell ref="F217:G217"/>
    <mergeCell ref="H217:I217"/>
    <mergeCell ref="K217:L217"/>
    <mergeCell ref="C218:D218"/>
    <mergeCell ref="F218:G218"/>
    <mergeCell ref="H218:I218"/>
    <mergeCell ref="K218:L218"/>
    <mergeCell ref="C223:D223"/>
    <mergeCell ref="F223:G223"/>
    <mergeCell ref="H223:I223"/>
    <mergeCell ref="K223:L223"/>
    <mergeCell ref="B225:E225"/>
    <mergeCell ref="B226:C226"/>
    <mergeCell ref="D226:E226"/>
    <mergeCell ref="C221:D221"/>
    <mergeCell ref="F221:G221"/>
    <mergeCell ref="H221:I221"/>
    <mergeCell ref="K221:L221"/>
    <mergeCell ref="C222:D222"/>
    <mergeCell ref="F222:G222"/>
    <mergeCell ref="H222:I222"/>
    <mergeCell ref="K222:L222"/>
    <mergeCell ref="B230:C230"/>
    <mergeCell ref="D230:E230"/>
    <mergeCell ref="B231:C231"/>
    <mergeCell ref="D231:E231"/>
    <mergeCell ref="B232:C232"/>
    <mergeCell ref="D232:E232"/>
    <mergeCell ref="B227:C227"/>
    <mergeCell ref="D227:E227"/>
    <mergeCell ref="B228:C228"/>
    <mergeCell ref="D228:E228"/>
    <mergeCell ref="B229:C229"/>
    <mergeCell ref="D229:E229"/>
    <mergeCell ref="B236:C236"/>
    <mergeCell ref="D236:E236"/>
    <mergeCell ref="B237:C237"/>
    <mergeCell ref="D237:E237"/>
    <mergeCell ref="B239:E242"/>
    <mergeCell ref="B233:C233"/>
    <mergeCell ref="D233:E233"/>
    <mergeCell ref="B234:C234"/>
    <mergeCell ref="D234:E234"/>
    <mergeCell ref="B235:C235"/>
    <mergeCell ref="D235:E235"/>
  </mergeCells>
  <conditionalFormatting sqref="B121:L121">
    <cfRule type="cellIs" dxfId="29" priority="2" stopIfTrue="1" operator="equal">
      <formula>"The output current is within the panel's limitations."</formula>
    </cfRule>
  </conditionalFormatting>
  <conditionalFormatting sqref="B114:L114">
    <cfRule type="cellIs" dxfId="28" priority="3" stopIfTrue="1" operator="equal">
      <formula>"Circuit#1 current is within the limitations of the circuit."</formula>
    </cfRule>
  </conditionalFormatting>
  <conditionalFormatting sqref="B115:L115">
    <cfRule type="cellIs" dxfId="27" priority="4" stopIfTrue="1" operator="equal">
      <formula>"Circuit#2 current is within the limitations of the circuit."</formula>
    </cfRule>
  </conditionalFormatting>
  <conditionalFormatting sqref="B116:L116">
    <cfRule type="cellIs" dxfId="26" priority="5" stopIfTrue="1" operator="equal">
      <formula>"Circuit#3 current is within the limitations of the circuit."</formula>
    </cfRule>
  </conditionalFormatting>
  <conditionalFormatting sqref="B117:L117">
    <cfRule type="cellIs" dxfId="25" priority="6" stopIfTrue="1" operator="equal">
      <formula>"Circuit#4 current is within the limitations of the circuit."</formula>
    </cfRule>
  </conditionalFormatting>
  <conditionalFormatting sqref="B118:L118">
    <cfRule type="cellIs" dxfId="24" priority="7" stopIfTrue="1" operator="equal">
      <formula>"Circuit#5 current is within the limitations of the circuit."</formula>
    </cfRule>
  </conditionalFormatting>
  <conditionalFormatting sqref="B119:L119">
    <cfRule type="cellIs" dxfId="23" priority="8" stopIfTrue="1" operator="equal">
      <formula>"Circuit#6 current is within the limitations of the circuit."</formula>
    </cfRule>
  </conditionalFormatting>
  <conditionalFormatting sqref="B110:L110">
    <cfRule type="cellIs" dxfId="22" priority="9" stopIfTrue="1" operator="equal">
      <formula>"The batteries can be charged by the 6820 Charger."</formula>
    </cfRule>
  </conditionalFormatting>
  <conditionalFormatting sqref="B111:L111">
    <cfRule type="cellIs" dxfId="21" priority="10" stopIfTrue="1" operator="equal">
      <formula>"The batteries can be housed in the 6820 Cabinet."</formula>
    </cfRule>
  </conditionalFormatting>
  <conditionalFormatting sqref="K218:K223">
    <cfRule type="cellIs" dxfId="20" priority="1" stopIfTrue="1" operator="lessThan">
      <formula>$C$213</formula>
    </cfRule>
  </conditionalFormatting>
  <dataValidations count="4">
    <dataValidation type="list" allowBlank="1" showInputMessage="1" showErrorMessage="1" sqref="E218:E223" xr:uid="{00000000-0002-0000-0500-000000000000}">
      <formula1>"#10 Solid, #10 Stranded, #12 Solid, #12 Stranded, #14 Solid, #14 Stranded, #16 Solid, #16 Stranded, #18 Solid, #18 Stranded"</formula1>
    </dataValidation>
    <dataValidation type="list" operator="greaterThan" allowBlank="1" showInputMessage="1" showErrorMessage="1" sqref="H104:J104" xr:uid="{00000000-0002-0000-0500-000001000000}">
      <formula1>"01.фев,01.мар,01.апр,01.май,01.июн"</formula1>
    </dataValidation>
    <dataValidation type="list" allowBlank="1" showInputMessage="1" showErrorMessage="1" sqref="H101:L101" xr:uid="{00000000-0002-0000-0500-000002000000}">
      <formula1>$AA$3:$AA$14</formula1>
    </dataValidation>
    <dataValidation type="list" allowBlank="1" showInputMessage="1" showErrorMessage="1" sqref="H98:L98" xr:uid="{00000000-0002-0000-0500-000003000000}">
      <formula1>$AD$3:$AD$9</formula1>
    </dataValidation>
  </dataValidations>
  <pageMargins left="0.75" right="0.75" top="0.5" bottom="1" header="0.5" footer="0.5"/>
  <pageSetup scale="89" fitToHeight="0" orientation="portrait" r:id="rId1"/>
  <headerFooter alignWithMargins="0">
    <oddFooter>&amp;CPage &amp;P&amp;R&amp;D</oddFooter>
  </headerFooter>
  <rowBreaks count="2" manualBreakCount="2">
    <brk id="53" min="1" max="11" man="1"/>
    <brk id="165" min="1" max="11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E254"/>
  <sheetViews>
    <sheetView showGridLines="0" zoomScaleNormal="100" workbookViewId="0" xr3:uid="{9B253EF2-77E0-53E3-AE26-4D66ECD923F3}">
      <selection activeCell="N46" sqref="N46"/>
    </sheetView>
  </sheetViews>
  <sheetFormatPr defaultRowHeight="12.75"/>
  <cols>
    <col min="1" max="1" width="2.7109375" customWidth="1"/>
    <col min="2" max="2" width="24.42578125" customWidth="1"/>
    <col min="3" max="3" width="6.140625" style="3" customWidth="1"/>
    <col min="4" max="4" width="2" customWidth="1"/>
    <col min="5" max="5" width="12.7109375" customWidth="1"/>
    <col min="6" max="6" width="2.140625" customWidth="1"/>
    <col min="7" max="7" width="11.5703125" customWidth="1"/>
    <col min="8" max="8" width="6.7109375" style="3" customWidth="1"/>
    <col min="9" max="9" width="1.7109375" customWidth="1"/>
    <col min="10" max="10" width="10.7109375" customWidth="1"/>
    <col min="11" max="11" width="2" customWidth="1"/>
    <col min="12" max="12" width="12.140625" customWidth="1"/>
    <col min="13" max="13" width="8.42578125" customWidth="1"/>
    <col min="14" max="14" width="14.140625" customWidth="1"/>
    <col min="15" max="15" width="12.5703125" customWidth="1"/>
    <col min="27" max="27" width="10.7109375" customWidth="1"/>
  </cols>
  <sheetData>
    <row r="1" spans="1:31" ht="10.5" customHeight="1">
      <c r="A1" s="1" t="s">
        <v>200</v>
      </c>
      <c r="B1" s="1"/>
      <c r="C1" s="2"/>
      <c r="D1" s="1"/>
      <c r="E1" s="1"/>
      <c r="F1" s="1"/>
      <c r="G1" s="1"/>
    </row>
    <row r="2" spans="1:31" ht="20.25">
      <c r="A2" s="1"/>
      <c r="B2" s="609"/>
      <c r="C2" s="612" t="s">
        <v>204</v>
      </c>
      <c r="D2" s="613"/>
      <c r="E2" s="613"/>
      <c r="F2" s="613"/>
      <c r="G2" s="613"/>
      <c r="H2" s="613"/>
      <c r="I2" s="613"/>
      <c r="J2" s="613"/>
      <c r="K2" s="613"/>
      <c r="L2" s="614"/>
    </row>
    <row r="3" spans="1:31" ht="12.75" customHeight="1">
      <c r="A3" s="1"/>
      <c r="B3" s="610"/>
      <c r="C3" s="615" t="s">
        <v>1</v>
      </c>
      <c r="D3" s="616"/>
      <c r="E3" s="616"/>
      <c r="F3" s="616"/>
      <c r="G3" s="616"/>
      <c r="H3" s="616"/>
      <c r="I3" s="616"/>
      <c r="J3" s="616"/>
      <c r="K3" s="616"/>
      <c r="L3" s="617"/>
      <c r="AA3" t="s">
        <v>2</v>
      </c>
      <c r="AB3">
        <v>8.4000000000000005E-2</v>
      </c>
      <c r="AD3" t="s">
        <v>3</v>
      </c>
      <c r="AE3">
        <v>24</v>
      </c>
    </row>
    <row r="4" spans="1:31" ht="12.75" customHeight="1">
      <c r="A4" s="1"/>
      <c r="B4" s="611"/>
      <c r="C4" s="618"/>
      <c r="D4" s="619"/>
      <c r="E4" s="619"/>
      <c r="F4" s="619"/>
      <c r="G4" s="619"/>
      <c r="H4" s="619"/>
      <c r="I4" s="619"/>
      <c r="J4" s="619"/>
      <c r="K4" s="619"/>
      <c r="L4" s="620"/>
      <c r="AA4" t="s">
        <v>4</v>
      </c>
      <c r="AB4">
        <v>0.16700000000000001</v>
      </c>
      <c r="AD4" t="s">
        <v>5</v>
      </c>
      <c r="AE4">
        <v>48</v>
      </c>
    </row>
    <row r="5" spans="1:31" s="6" customFormat="1" ht="12" customHeight="1">
      <c r="A5" s="4"/>
      <c r="B5" s="5"/>
      <c r="C5" s="621" t="s">
        <v>6</v>
      </c>
      <c r="D5" s="621"/>
      <c r="E5" s="621"/>
      <c r="F5" s="621"/>
      <c r="G5" s="621"/>
      <c r="H5" s="621" t="s">
        <v>7</v>
      </c>
      <c r="I5" s="621"/>
      <c r="J5" s="621"/>
      <c r="K5" s="621"/>
      <c r="L5" s="622"/>
      <c r="AA5" t="s">
        <v>8</v>
      </c>
      <c r="AB5">
        <v>0.25</v>
      </c>
      <c r="AC5"/>
      <c r="AD5" t="s">
        <v>9</v>
      </c>
      <c r="AE5">
        <v>60</v>
      </c>
    </row>
    <row r="6" spans="1:31" s="6" customFormat="1" ht="12" customHeight="1">
      <c r="A6" s="4"/>
      <c r="B6" s="7" t="s">
        <v>10</v>
      </c>
      <c r="C6" s="8" t="s">
        <v>11</v>
      </c>
      <c r="D6" s="508" t="s">
        <v>12</v>
      </c>
      <c r="E6" s="509"/>
      <c r="F6" s="510"/>
      <c r="G6" s="9" t="s">
        <v>13</v>
      </c>
      <c r="H6" s="8" t="s">
        <v>11</v>
      </c>
      <c r="I6" s="511" t="s">
        <v>12</v>
      </c>
      <c r="J6" s="512"/>
      <c r="K6" s="513"/>
      <c r="L6" s="10" t="s">
        <v>13</v>
      </c>
      <c r="AA6" t="s">
        <v>14</v>
      </c>
      <c r="AB6">
        <v>0.33400000000000002</v>
      </c>
      <c r="AC6"/>
      <c r="AD6" t="s">
        <v>15</v>
      </c>
      <c r="AE6">
        <v>72</v>
      </c>
    </row>
    <row r="7" spans="1:31" s="6" customFormat="1" ht="12" customHeight="1">
      <c r="A7" s="4"/>
      <c r="B7" s="655" t="s">
        <v>16</v>
      </c>
      <c r="C7" s="656"/>
      <c r="D7" s="656"/>
      <c r="E7" s="656"/>
      <c r="F7" s="656"/>
      <c r="G7" s="656"/>
      <c r="H7" s="656"/>
      <c r="I7" s="656"/>
      <c r="J7" s="656"/>
      <c r="K7" s="656"/>
      <c r="L7" s="657"/>
      <c r="AA7" t="s">
        <v>17</v>
      </c>
      <c r="AB7">
        <v>0.41699999999999998</v>
      </c>
      <c r="AC7"/>
      <c r="AD7" s="6" t="s">
        <v>18</v>
      </c>
      <c r="AE7" s="6">
        <v>90</v>
      </c>
    </row>
    <row r="8" spans="1:31" s="6" customFormat="1" ht="12" customHeight="1">
      <c r="A8" s="4"/>
      <c r="B8" s="246" t="s">
        <v>191</v>
      </c>
      <c r="C8" s="247">
        <v>1</v>
      </c>
      <c r="D8" s="85" t="s">
        <v>20</v>
      </c>
      <c r="E8" s="248">
        <v>0.19</v>
      </c>
      <c r="F8" s="85" t="s">
        <v>21</v>
      </c>
      <c r="G8" s="86">
        <f>IF(C8&gt;0,PRODUCT(C8,E8),"")</f>
        <v>0.19</v>
      </c>
      <c r="H8" s="247">
        <f>C8</f>
        <v>1</v>
      </c>
      <c r="I8" s="85" t="s">
        <v>20</v>
      </c>
      <c r="J8" s="248">
        <v>0.25</v>
      </c>
      <c r="K8" s="85" t="s">
        <v>21</v>
      </c>
      <c r="L8" s="86">
        <f>IF(H8&gt;0,PRODUCT(H8,J8),"")</f>
        <v>0.25</v>
      </c>
      <c r="AA8" t="s">
        <v>22</v>
      </c>
      <c r="AB8">
        <v>0.5</v>
      </c>
      <c r="AD8" s="6" t="s">
        <v>23</v>
      </c>
      <c r="AE8" s="6">
        <v>96</v>
      </c>
    </row>
    <row r="9" spans="1:31" s="6" customFormat="1" ht="12" customHeight="1">
      <c r="A9" s="4"/>
      <c r="B9" s="655" t="s">
        <v>24</v>
      </c>
      <c r="C9" s="656"/>
      <c r="D9" s="656"/>
      <c r="E9" s="656"/>
      <c r="F9" s="656"/>
      <c r="G9" s="656"/>
      <c r="H9" s="656"/>
      <c r="I9" s="656"/>
      <c r="J9" s="656"/>
      <c r="K9" s="656"/>
      <c r="L9" s="657"/>
      <c r="AA9" t="s">
        <v>25</v>
      </c>
      <c r="AB9">
        <v>0.75</v>
      </c>
      <c r="AD9" s="6" t="s">
        <v>26</v>
      </c>
      <c r="AE9" s="6">
        <v>120</v>
      </c>
    </row>
    <row r="10" spans="1:31" s="6" customFormat="1" ht="12" customHeight="1">
      <c r="A10" s="17"/>
      <c r="B10" s="266" t="s">
        <v>27</v>
      </c>
      <c r="C10" s="13"/>
      <c r="D10" s="14" t="s">
        <v>20</v>
      </c>
      <c r="E10" s="15">
        <v>2.9999999999999997E-4</v>
      </c>
      <c r="F10" s="14" t="s">
        <v>21</v>
      </c>
      <c r="G10" s="22" t="str">
        <f>IF(C10&gt;0,PRODUCT(C10,E10),"")</f>
        <v/>
      </c>
      <c r="H10" s="13">
        <f t="shared" ref="H10:H31" si="0">C10</f>
        <v>0</v>
      </c>
      <c r="I10" s="14" t="s">
        <v>20</v>
      </c>
      <c r="J10" s="15">
        <v>2.9999999999999997E-4</v>
      </c>
      <c r="K10" s="14" t="s">
        <v>21</v>
      </c>
      <c r="L10" s="86" t="str">
        <f t="shared" ref="L10:L31" si="1">IF(H10&gt;0,PRODUCT(H10,J10),"")</f>
        <v/>
      </c>
      <c r="AA10" t="s">
        <v>28</v>
      </c>
      <c r="AB10">
        <v>1</v>
      </c>
    </row>
    <row r="11" spans="1:31" s="6" customFormat="1" ht="12" customHeight="1">
      <c r="A11" s="17"/>
      <c r="B11" s="266" t="s">
        <v>29</v>
      </c>
      <c r="C11" s="13"/>
      <c r="D11" s="14" t="s">
        <v>20</v>
      </c>
      <c r="E11" s="15">
        <v>2.0000000000000001E-4</v>
      </c>
      <c r="F11" s="14" t="s">
        <v>21</v>
      </c>
      <c r="G11" s="22" t="str">
        <f t="shared" ref="G11:G31" si="2">IF(C11&gt;0,PRODUCT(C11,E11),"")</f>
        <v/>
      </c>
      <c r="H11" s="13">
        <f t="shared" si="0"/>
        <v>0</v>
      </c>
      <c r="I11" s="14" t="s">
        <v>20</v>
      </c>
      <c r="J11" s="15">
        <v>4.4999999999999999E-4</v>
      </c>
      <c r="K11" s="14" t="s">
        <v>21</v>
      </c>
      <c r="L11" s="86" t="str">
        <f t="shared" si="1"/>
        <v/>
      </c>
      <c r="AA11" s="6" t="s">
        <v>30</v>
      </c>
      <c r="AB11" s="6">
        <v>1.5</v>
      </c>
    </row>
    <row r="12" spans="1:31" s="6" customFormat="1" ht="12" customHeight="1">
      <c r="A12" s="17"/>
      <c r="B12" s="266" t="s">
        <v>31</v>
      </c>
      <c r="C12" s="13"/>
      <c r="D12" s="14" t="s">
        <v>20</v>
      </c>
      <c r="E12" s="15">
        <v>2.9999999999999997E-4</v>
      </c>
      <c r="F12" s="14" t="s">
        <v>21</v>
      </c>
      <c r="G12" s="22" t="str">
        <f t="shared" si="2"/>
        <v/>
      </c>
      <c r="H12" s="13">
        <f t="shared" si="0"/>
        <v>0</v>
      </c>
      <c r="I12" s="14" t="s">
        <v>20</v>
      </c>
      <c r="J12" s="15">
        <v>2.9999999999999997E-4</v>
      </c>
      <c r="K12" s="14" t="s">
        <v>21</v>
      </c>
      <c r="L12" s="86" t="str">
        <f t="shared" si="1"/>
        <v/>
      </c>
      <c r="AA12" s="6" t="s">
        <v>32</v>
      </c>
      <c r="AB12" s="6">
        <v>2</v>
      </c>
    </row>
    <row r="13" spans="1:31" s="6" customFormat="1" ht="12" customHeight="1">
      <c r="A13" s="17"/>
      <c r="B13" s="266" t="s">
        <v>33</v>
      </c>
      <c r="C13" s="13"/>
      <c r="D13" s="14" t="s">
        <v>20</v>
      </c>
      <c r="E13" s="15">
        <v>2.0000000000000001E-4</v>
      </c>
      <c r="F13" s="14" t="s">
        <v>21</v>
      </c>
      <c r="G13" s="22" t="str">
        <f t="shared" si="2"/>
        <v/>
      </c>
      <c r="H13" s="13">
        <f t="shared" si="0"/>
        <v>0</v>
      </c>
      <c r="I13" s="14" t="s">
        <v>20</v>
      </c>
      <c r="J13" s="15">
        <v>4.4999999999999999E-4</v>
      </c>
      <c r="K13" s="14" t="s">
        <v>21</v>
      </c>
      <c r="L13" s="86" t="str">
        <f t="shared" si="1"/>
        <v/>
      </c>
      <c r="AA13" s="6" t="s">
        <v>34</v>
      </c>
      <c r="AB13" s="6">
        <v>3</v>
      </c>
    </row>
    <row r="14" spans="1:31" s="6" customFormat="1" ht="12" customHeight="1">
      <c r="A14" s="17"/>
      <c r="B14" s="12" t="s">
        <v>35</v>
      </c>
      <c r="C14" s="13"/>
      <c r="D14" s="14" t="s">
        <v>20</v>
      </c>
      <c r="E14" s="15">
        <v>2E-3</v>
      </c>
      <c r="F14" s="14" t="s">
        <v>21</v>
      </c>
      <c r="G14" s="22" t="str">
        <f t="shared" si="2"/>
        <v/>
      </c>
      <c r="H14" s="13">
        <f t="shared" si="0"/>
        <v>0</v>
      </c>
      <c r="I14" s="14" t="s">
        <v>20</v>
      </c>
      <c r="J14" s="15">
        <v>2E-3</v>
      </c>
      <c r="K14" s="14" t="s">
        <v>21</v>
      </c>
      <c r="L14" s="86" t="str">
        <f t="shared" si="1"/>
        <v/>
      </c>
      <c r="AA14" s="6" t="s">
        <v>162</v>
      </c>
      <c r="AB14" s="6">
        <v>4</v>
      </c>
    </row>
    <row r="15" spans="1:31" s="6" customFormat="1" ht="12" customHeight="1">
      <c r="A15" s="17"/>
      <c r="B15" s="12" t="s">
        <v>36</v>
      </c>
      <c r="C15" s="13"/>
      <c r="D15" s="14" t="s">
        <v>20</v>
      </c>
      <c r="E15" s="15">
        <v>2E-3</v>
      </c>
      <c r="F15" s="14" t="s">
        <v>21</v>
      </c>
      <c r="G15" s="22" t="str">
        <f t="shared" si="2"/>
        <v/>
      </c>
      <c r="H15" s="13">
        <f t="shared" si="0"/>
        <v>0</v>
      </c>
      <c r="I15" s="14" t="s">
        <v>20</v>
      </c>
      <c r="J15" s="15">
        <v>2E-3</v>
      </c>
      <c r="K15" s="14" t="s">
        <v>21</v>
      </c>
      <c r="L15" s="86" t="str">
        <f t="shared" si="1"/>
        <v/>
      </c>
    </row>
    <row r="16" spans="1:31" s="6" customFormat="1" ht="12" customHeight="1">
      <c r="A16" s="17"/>
      <c r="B16" s="12" t="s">
        <v>37</v>
      </c>
      <c r="C16" s="13"/>
      <c r="D16" s="14" t="s">
        <v>20</v>
      </c>
      <c r="E16" s="15">
        <v>2.9999999999999997E-4</v>
      </c>
      <c r="F16" s="14" t="s">
        <v>21</v>
      </c>
      <c r="G16" s="22" t="str">
        <f t="shared" si="2"/>
        <v/>
      </c>
      <c r="H16" s="13">
        <f t="shared" si="0"/>
        <v>0</v>
      </c>
      <c r="I16" s="14" t="s">
        <v>20</v>
      </c>
      <c r="J16" s="15">
        <v>2.9999999999999997E-4</v>
      </c>
      <c r="K16" s="14" t="s">
        <v>21</v>
      </c>
      <c r="L16" s="86" t="str">
        <f t="shared" si="1"/>
        <v/>
      </c>
    </row>
    <row r="17" spans="1:12" s="6" customFormat="1" ht="12" customHeight="1">
      <c r="A17" s="17"/>
      <c r="B17" s="12" t="s">
        <v>38</v>
      </c>
      <c r="C17" s="13"/>
      <c r="D17" s="14" t="s">
        <v>20</v>
      </c>
      <c r="E17" s="15">
        <v>2.9999999999999997E-4</v>
      </c>
      <c r="F17" s="14" t="s">
        <v>21</v>
      </c>
      <c r="G17" s="22" t="str">
        <f t="shared" si="2"/>
        <v/>
      </c>
      <c r="H17" s="13">
        <f t="shared" si="0"/>
        <v>0</v>
      </c>
      <c r="I17" s="14" t="s">
        <v>20</v>
      </c>
      <c r="J17" s="15">
        <v>2.9999999999999997E-4</v>
      </c>
      <c r="K17" s="14" t="s">
        <v>21</v>
      </c>
      <c r="L17" s="86" t="str">
        <f t="shared" si="1"/>
        <v/>
      </c>
    </row>
    <row r="18" spans="1:12" s="6" customFormat="1" ht="12" customHeight="1">
      <c r="A18" s="17"/>
      <c r="B18" s="12" t="s">
        <v>39</v>
      </c>
      <c r="C18" s="13"/>
      <c r="D18" s="14" t="s">
        <v>20</v>
      </c>
      <c r="E18" s="15">
        <v>3.7500000000000001E-4</v>
      </c>
      <c r="F18" s="14" t="s">
        <v>21</v>
      </c>
      <c r="G18" s="22" t="str">
        <f t="shared" si="2"/>
        <v/>
      </c>
      <c r="H18" s="13">
        <f t="shared" si="0"/>
        <v>0</v>
      </c>
      <c r="I18" s="14" t="s">
        <v>20</v>
      </c>
      <c r="J18" s="15">
        <v>3.7500000000000001E-4</v>
      </c>
      <c r="K18" s="14" t="s">
        <v>21</v>
      </c>
      <c r="L18" s="86" t="str">
        <f t="shared" si="1"/>
        <v/>
      </c>
    </row>
    <row r="19" spans="1:12" s="6" customFormat="1" ht="12" customHeight="1">
      <c r="A19" s="17"/>
      <c r="B19" s="12" t="s">
        <v>40</v>
      </c>
      <c r="C19" s="13"/>
      <c r="D19" s="14" t="s">
        <v>20</v>
      </c>
      <c r="E19" s="15">
        <v>3.7500000000000001E-4</v>
      </c>
      <c r="F19" s="14" t="s">
        <v>21</v>
      </c>
      <c r="G19" s="22" t="str">
        <f t="shared" si="2"/>
        <v/>
      </c>
      <c r="H19" s="13">
        <f t="shared" si="0"/>
        <v>0</v>
      </c>
      <c r="I19" s="14" t="s">
        <v>20</v>
      </c>
      <c r="J19" s="15">
        <v>3.7500000000000001E-4</v>
      </c>
      <c r="K19" s="14" t="s">
        <v>21</v>
      </c>
      <c r="L19" s="86" t="str">
        <f t="shared" si="1"/>
        <v/>
      </c>
    </row>
    <row r="20" spans="1:12" s="6" customFormat="1" ht="12" customHeight="1">
      <c r="A20" s="17"/>
      <c r="B20" s="12" t="s">
        <v>41</v>
      </c>
      <c r="C20" s="13"/>
      <c r="D20" s="14" t="s">
        <v>20</v>
      </c>
      <c r="E20" s="15">
        <v>3.7500000000000001E-4</v>
      </c>
      <c r="F20" s="14" t="s">
        <v>21</v>
      </c>
      <c r="G20" s="22" t="str">
        <f t="shared" si="2"/>
        <v/>
      </c>
      <c r="H20" s="13">
        <f t="shared" si="0"/>
        <v>0</v>
      </c>
      <c r="I20" s="14" t="s">
        <v>20</v>
      </c>
      <c r="J20" s="15">
        <v>3.7500000000000001E-4</v>
      </c>
      <c r="K20" s="14" t="s">
        <v>21</v>
      </c>
      <c r="L20" s="86" t="str">
        <f t="shared" si="1"/>
        <v/>
      </c>
    </row>
    <row r="21" spans="1:12" s="6" customFormat="1" ht="12" customHeight="1">
      <c r="A21" s="17"/>
      <c r="B21" s="12" t="s">
        <v>42</v>
      </c>
      <c r="C21" s="13"/>
      <c r="D21" s="14" t="s">
        <v>20</v>
      </c>
      <c r="E21" s="15">
        <v>3.7500000000000001E-4</v>
      </c>
      <c r="F21" s="14" t="s">
        <v>21</v>
      </c>
      <c r="G21" s="22" t="str">
        <f t="shared" si="2"/>
        <v/>
      </c>
      <c r="H21" s="13">
        <f t="shared" si="0"/>
        <v>0</v>
      </c>
      <c r="I21" s="14" t="s">
        <v>20</v>
      </c>
      <c r="J21" s="15">
        <v>3.7500000000000001E-4</v>
      </c>
      <c r="K21" s="14" t="s">
        <v>21</v>
      </c>
      <c r="L21" s="86" t="str">
        <f t="shared" si="1"/>
        <v/>
      </c>
    </row>
    <row r="22" spans="1:12" s="6" customFormat="1" ht="12" customHeight="1">
      <c r="A22" s="17"/>
      <c r="B22" s="12" t="s">
        <v>43</v>
      </c>
      <c r="C22" s="13"/>
      <c r="D22" s="14" t="s">
        <v>20</v>
      </c>
      <c r="E22" s="15">
        <v>3.7500000000000001E-4</v>
      </c>
      <c r="F22" s="14" t="s">
        <v>21</v>
      </c>
      <c r="G22" s="22" t="str">
        <f t="shared" si="2"/>
        <v/>
      </c>
      <c r="H22" s="13">
        <f t="shared" si="0"/>
        <v>0</v>
      </c>
      <c r="I22" s="14" t="s">
        <v>20</v>
      </c>
      <c r="J22" s="15">
        <v>3.7500000000000001E-4</v>
      </c>
      <c r="K22" s="14" t="s">
        <v>21</v>
      </c>
      <c r="L22" s="86" t="str">
        <f t="shared" si="1"/>
        <v/>
      </c>
    </row>
    <row r="23" spans="1:12" s="6" customFormat="1" ht="12" customHeight="1">
      <c r="A23" s="17"/>
      <c r="B23" s="12" t="s">
        <v>44</v>
      </c>
      <c r="C23" s="13"/>
      <c r="D23" s="14" t="s">
        <v>20</v>
      </c>
      <c r="E23" s="15">
        <v>7.5000000000000002E-4</v>
      </c>
      <c r="F23" s="14" t="s">
        <v>21</v>
      </c>
      <c r="G23" s="22" t="str">
        <f t="shared" si="2"/>
        <v/>
      </c>
      <c r="H23" s="13">
        <f t="shared" si="0"/>
        <v>0</v>
      </c>
      <c r="I23" s="14" t="s">
        <v>20</v>
      </c>
      <c r="J23" s="15">
        <v>7.5000000000000002E-4</v>
      </c>
      <c r="K23" s="14" t="s">
        <v>21</v>
      </c>
      <c r="L23" s="86" t="str">
        <f t="shared" si="1"/>
        <v/>
      </c>
    </row>
    <row r="24" spans="1:12" s="6" customFormat="1" ht="12" customHeight="1">
      <c r="A24" s="17"/>
      <c r="B24" s="12" t="s">
        <v>45</v>
      </c>
      <c r="C24" s="13"/>
      <c r="D24" s="14" t="s">
        <v>20</v>
      </c>
      <c r="E24" s="15">
        <v>3.5000000000000001E-3</v>
      </c>
      <c r="F24" s="14" t="s">
        <v>21</v>
      </c>
      <c r="G24" s="22" t="str">
        <f t="shared" si="2"/>
        <v/>
      </c>
      <c r="H24" s="13">
        <f t="shared" si="0"/>
        <v>0</v>
      </c>
      <c r="I24" s="14" t="s">
        <v>20</v>
      </c>
      <c r="J24" s="15">
        <v>3.5000000000000001E-3</v>
      </c>
      <c r="K24" s="14" t="s">
        <v>21</v>
      </c>
      <c r="L24" s="86" t="str">
        <f t="shared" si="1"/>
        <v/>
      </c>
    </row>
    <row r="25" spans="1:12" s="6" customFormat="1" ht="12" customHeight="1">
      <c r="A25" s="17"/>
      <c r="B25" s="12" t="s">
        <v>46</v>
      </c>
      <c r="C25" s="13"/>
      <c r="D25" s="14" t="s">
        <v>20</v>
      </c>
      <c r="E25" s="15">
        <v>1.4499999999999999E-3</v>
      </c>
      <c r="F25" s="14" t="s">
        <v>21</v>
      </c>
      <c r="G25" s="22" t="str">
        <f t="shared" si="2"/>
        <v/>
      </c>
      <c r="H25" s="13">
        <f t="shared" si="0"/>
        <v>0</v>
      </c>
      <c r="I25" s="14" t="s">
        <v>20</v>
      </c>
      <c r="J25" s="15">
        <v>1.4499999999999999E-3</v>
      </c>
      <c r="K25" s="14" t="s">
        <v>21</v>
      </c>
      <c r="L25" s="86" t="str">
        <f t="shared" si="1"/>
        <v/>
      </c>
    </row>
    <row r="26" spans="1:12" s="6" customFormat="1" ht="12" customHeight="1">
      <c r="A26" s="17"/>
      <c r="B26" s="12" t="s">
        <v>47</v>
      </c>
      <c r="C26" s="13"/>
      <c r="D26" s="14" t="s">
        <v>20</v>
      </c>
      <c r="E26" s="15">
        <v>2.2499999999999998E-3</v>
      </c>
      <c r="F26" s="14" t="s">
        <v>21</v>
      </c>
      <c r="G26" s="22" t="str">
        <f t="shared" si="2"/>
        <v/>
      </c>
      <c r="H26" s="13">
        <f t="shared" si="0"/>
        <v>0</v>
      </c>
      <c r="I26" s="14" t="s">
        <v>20</v>
      </c>
      <c r="J26" s="15">
        <v>2.2499999999999998E-3</v>
      </c>
      <c r="K26" s="14" t="s">
        <v>21</v>
      </c>
      <c r="L26" s="86" t="str">
        <f t="shared" si="1"/>
        <v/>
      </c>
    </row>
    <row r="27" spans="1:12" s="6" customFormat="1" ht="12" customHeight="1">
      <c r="A27" s="17"/>
      <c r="B27" s="12" t="s">
        <v>48</v>
      </c>
      <c r="C27" s="13"/>
      <c r="D27" s="14" t="s">
        <v>20</v>
      </c>
      <c r="E27" s="15">
        <v>2.5500000000000002E-4</v>
      </c>
      <c r="F27" s="14" t="s">
        <v>21</v>
      </c>
      <c r="G27" s="22" t="str">
        <f t="shared" si="2"/>
        <v/>
      </c>
      <c r="H27" s="13">
        <f t="shared" si="0"/>
        <v>0</v>
      </c>
      <c r="I27" s="14" t="s">
        <v>20</v>
      </c>
      <c r="J27" s="15">
        <v>2.5500000000000002E-4</v>
      </c>
      <c r="K27" s="14" t="s">
        <v>21</v>
      </c>
      <c r="L27" s="86" t="str">
        <f t="shared" si="1"/>
        <v/>
      </c>
    </row>
    <row r="28" spans="1:12" s="6" customFormat="1" ht="12" customHeight="1">
      <c r="A28" s="17"/>
      <c r="B28" s="12" t="s">
        <v>49</v>
      </c>
      <c r="C28" s="13"/>
      <c r="D28" s="14" t="s">
        <v>20</v>
      </c>
      <c r="E28" s="15">
        <v>1.2999999999999999E-3</v>
      </c>
      <c r="F28" s="14" t="s">
        <v>21</v>
      </c>
      <c r="G28" s="22" t="str">
        <f t="shared" si="2"/>
        <v/>
      </c>
      <c r="H28" s="13">
        <f t="shared" si="0"/>
        <v>0</v>
      </c>
      <c r="I28" s="14" t="s">
        <v>20</v>
      </c>
      <c r="J28" s="15">
        <v>2.4E-2</v>
      </c>
      <c r="K28" s="14" t="s">
        <v>21</v>
      </c>
      <c r="L28" s="86" t="str">
        <f t="shared" si="1"/>
        <v/>
      </c>
    </row>
    <row r="29" spans="1:12" s="6" customFormat="1" ht="12" customHeight="1">
      <c r="A29" s="17"/>
      <c r="B29" s="12" t="s">
        <v>50</v>
      </c>
      <c r="C29" s="13"/>
      <c r="D29" s="14" t="s">
        <v>20</v>
      </c>
      <c r="E29" s="15">
        <v>2.7E-4</v>
      </c>
      <c r="F29" s="14" t="s">
        <v>21</v>
      </c>
      <c r="G29" s="22" t="str">
        <f t="shared" si="2"/>
        <v/>
      </c>
      <c r="H29" s="13">
        <f t="shared" si="0"/>
        <v>0</v>
      </c>
      <c r="I29" s="14" t="s">
        <v>20</v>
      </c>
      <c r="J29" s="15">
        <v>2.7E-4</v>
      </c>
      <c r="K29" s="14" t="s">
        <v>21</v>
      </c>
      <c r="L29" s="86" t="str">
        <f t="shared" si="1"/>
        <v/>
      </c>
    </row>
    <row r="30" spans="1:12" s="6" customFormat="1" ht="12" customHeight="1">
      <c r="A30" s="17"/>
      <c r="B30" s="12" t="s">
        <v>51</v>
      </c>
      <c r="C30" s="13"/>
      <c r="D30" s="14" t="s">
        <v>20</v>
      </c>
      <c r="E30" s="15">
        <v>2E-3</v>
      </c>
      <c r="F30" s="14" t="s">
        <v>21</v>
      </c>
      <c r="G30" s="22" t="str">
        <f t="shared" si="2"/>
        <v/>
      </c>
      <c r="H30" s="13">
        <f t="shared" si="0"/>
        <v>0</v>
      </c>
      <c r="I30" s="14" t="s">
        <v>20</v>
      </c>
      <c r="J30" s="15">
        <v>2E-3</v>
      </c>
      <c r="K30" s="14" t="s">
        <v>21</v>
      </c>
      <c r="L30" s="86" t="str">
        <f t="shared" si="1"/>
        <v/>
      </c>
    </row>
    <row r="31" spans="1:12" s="6" customFormat="1" ht="12" customHeight="1">
      <c r="A31" s="17"/>
      <c r="B31" s="12" t="s">
        <v>52</v>
      </c>
      <c r="C31" s="13"/>
      <c r="D31" s="14" t="s">
        <v>20</v>
      </c>
      <c r="E31" s="15">
        <v>2.9999999999999997E-4</v>
      </c>
      <c r="F31" s="14" t="s">
        <v>21</v>
      </c>
      <c r="G31" s="22" t="str">
        <f t="shared" si="2"/>
        <v/>
      </c>
      <c r="H31" s="13">
        <f t="shared" si="0"/>
        <v>0</v>
      </c>
      <c r="I31" s="14" t="s">
        <v>20</v>
      </c>
      <c r="J31" s="15">
        <v>7.1999999999999998E-3</v>
      </c>
      <c r="K31" s="14" t="s">
        <v>21</v>
      </c>
      <c r="L31" s="86" t="str">
        <f t="shared" si="1"/>
        <v/>
      </c>
    </row>
    <row r="32" spans="1:12" s="6" customFormat="1" ht="12" customHeight="1">
      <c r="A32" s="17"/>
      <c r="B32" s="587" t="s">
        <v>53</v>
      </c>
      <c r="C32" s="588"/>
      <c r="D32" s="588"/>
      <c r="E32" s="588"/>
      <c r="F32" s="588"/>
      <c r="G32" s="588"/>
      <c r="H32" s="588"/>
      <c r="I32" s="588"/>
      <c r="J32" s="588"/>
      <c r="K32" s="588"/>
      <c r="L32" s="589"/>
    </row>
    <row r="33" spans="1:12" s="6" customFormat="1" ht="12" customHeight="1">
      <c r="A33" s="17"/>
      <c r="B33" s="18" t="s">
        <v>54</v>
      </c>
      <c r="C33" s="19"/>
      <c r="D33" s="20" t="s">
        <v>20</v>
      </c>
      <c r="E33" s="21">
        <v>2.9999999999999997E-4</v>
      </c>
      <c r="F33" s="20" t="s">
        <v>21</v>
      </c>
      <c r="G33" s="22" t="str">
        <f t="shared" ref="G33:G40" si="3">IF(C33&gt;0,PRODUCT(C33,E33),"")</f>
        <v/>
      </c>
      <c r="H33" s="19">
        <f t="shared" ref="H33:H40" si="4">C33</f>
        <v>0</v>
      </c>
      <c r="I33" s="20" t="s">
        <v>20</v>
      </c>
      <c r="J33" s="21">
        <v>2.9999999999999997E-4</v>
      </c>
      <c r="K33" s="20" t="s">
        <v>21</v>
      </c>
      <c r="L33" s="86" t="str">
        <f t="shared" ref="L33:L40" si="5">IF(H33&gt;0,PRODUCT(H33,J33),"")</f>
        <v/>
      </c>
    </row>
    <row r="34" spans="1:12" s="6" customFormat="1" ht="12" customHeight="1">
      <c r="A34" s="17"/>
      <c r="B34" s="18" t="s">
        <v>55</v>
      </c>
      <c r="C34" s="19">
        <v>0</v>
      </c>
      <c r="D34" s="20" t="s">
        <v>20</v>
      </c>
      <c r="E34" s="21">
        <v>2.9999999999999997E-4</v>
      </c>
      <c r="F34" s="20" t="s">
        <v>21</v>
      </c>
      <c r="G34" s="22" t="str">
        <f t="shared" si="3"/>
        <v/>
      </c>
      <c r="H34" s="19">
        <f>C34</f>
        <v>0</v>
      </c>
      <c r="I34" s="20" t="s">
        <v>20</v>
      </c>
      <c r="J34" s="21">
        <v>2.9999999999999997E-4</v>
      </c>
      <c r="K34" s="20" t="s">
        <v>21</v>
      </c>
      <c r="L34" s="86" t="str">
        <f t="shared" si="5"/>
        <v/>
      </c>
    </row>
    <row r="35" spans="1:12" s="6" customFormat="1" ht="12" customHeight="1">
      <c r="A35" s="17"/>
      <c r="B35" s="18" t="s">
        <v>56</v>
      </c>
      <c r="C35" s="19">
        <v>0</v>
      </c>
      <c r="D35" s="20" t="s">
        <v>20</v>
      </c>
      <c r="E35" s="21">
        <v>2.9999999999999997E-4</v>
      </c>
      <c r="F35" s="20" t="s">
        <v>21</v>
      </c>
      <c r="G35" s="22" t="str">
        <f t="shared" si="3"/>
        <v/>
      </c>
      <c r="H35" s="19">
        <f t="shared" si="4"/>
        <v>0</v>
      </c>
      <c r="I35" s="20" t="s">
        <v>20</v>
      </c>
      <c r="J35" s="21">
        <v>2.9999999999999997E-4</v>
      </c>
      <c r="K35" s="20" t="s">
        <v>21</v>
      </c>
      <c r="L35" s="86" t="str">
        <f t="shared" si="5"/>
        <v/>
      </c>
    </row>
    <row r="36" spans="1:12" s="6" customFormat="1" ht="12" customHeight="1">
      <c r="A36" s="17"/>
      <c r="B36" s="18" t="s">
        <v>57</v>
      </c>
      <c r="C36" s="19">
        <v>0</v>
      </c>
      <c r="D36" s="20" t="s">
        <v>20</v>
      </c>
      <c r="E36" s="21">
        <v>2.9999999999999997E-4</v>
      </c>
      <c r="F36" s="20" t="s">
        <v>21</v>
      </c>
      <c r="G36" s="22" t="str">
        <f t="shared" si="3"/>
        <v/>
      </c>
      <c r="H36" s="19">
        <f>C36</f>
        <v>0</v>
      </c>
      <c r="I36" s="20" t="s">
        <v>20</v>
      </c>
      <c r="J36" s="21">
        <v>2.9999999999999997E-4</v>
      </c>
      <c r="K36" s="20" t="s">
        <v>21</v>
      </c>
      <c r="L36" s="86" t="str">
        <f t="shared" si="5"/>
        <v/>
      </c>
    </row>
    <row r="37" spans="1:12" s="6" customFormat="1" ht="12" customHeight="1">
      <c r="A37" s="17"/>
      <c r="B37" s="18" t="s">
        <v>58</v>
      </c>
      <c r="C37" s="19">
        <v>0</v>
      </c>
      <c r="D37" s="20" t="s">
        <v>20</v>
      </c>
      <c r="E37" s="21">
        <v>5.0000000000000001E-4</v>
      </c>
      <c r="F37" s="20" t="s">
        <v>21</v>
      </c>
      <c r="G37" s="22" t="str">
        <f t="shared" si="3"/>
        <v/>
      </c>
      <c r="H37" s="19">
        <f t="shared" si="4"/>
        <v>0</v>
      </c>
      <c r="I37" s="20" t="s">
        <v>20</v>
      </c>
      <c r="J37" s="21">
        <v>5.0000000000000001E-4</v>
      </c>
      <c r="K37" s="20" t="s">
        <v>21</v>
      </c>
      <c r="L37" s="86" t="str">
        <f t="shared" si="5"/>
        <v/>
      </c>
    </row>
    <row r="38" spans="1:12" s="6" customFormat="1" ht="12" customHeight="1">
      <c r="A38" s="17"/>
      <c r="B38" s="18" t="s">
        <v>59</v>
      </c>
      <c r="C38" s="19">
        <v>0</v>
      </c>
      <c r="D38" s="20" t="s">
        <v>20</v>
      </c>
      <c r="E38" s="21">
        <v>0</v>
      </c>
      <c r="F38" s="20" t="s">
        <v>21</v>
      </c>
      <c r="G38" s="22" t="str">
        <f t="shared" si="3"/>
        <v/>
      </c>
      <c r="H38" s="19">
        <f t="shared" si="4"/>
        <v>0</v>
      </c>
      <c r="I38" s="20" t="s">
        <v>20</v>
      </c>
      <c r="J38" s="21">
        <v>7.4999999999999997E-3</v>
      </c>
      <c r="K38" s="20" t="s">
        <v>21</v>
      </c>
      <c r="L38" s="86" t="str">
        <f t="shared" si="5"/>
        <v/>
      </c>
    </row>
    <row r="39" spans="1:12" s="6" customFormat="1" ht="12" customHeight="1">
      <c r="A39" s="17"/>
      <c r="B39" s="18" t="s">
        <v>60</v>
      </c>
      <c r="C39" s="19">
        <v>0</v>
      </c>
      <c r="D39" s="20" t="s">
        <v>20</v>
      </c>
      <c r="E39" s="21">
        <v>0</v>
      </c>
      <c r="F39" s="20" t="s">
        <v>21</v>
      </c>
      <c r="G39" s="22" t="str">
        <f t="shared" si="3"/>
        <v/>
      </c>
      <c r="H39" s="19">
        <f t="shared" si="4"/>
        <v>0</v>
      </c>
      <c r="I39" s="20" t="s">
        <v>20</v>
      </c>
      <c r="J39" s="21">
        <v>7.4999999999999997E-3</v>
      </c>
      <c r="K39" s="20" t="s">
        <v>21</v>
      </c>
      <c r="L39" s="86" t="str">
        <f t="shared" si="5"/>
        <v/>
      </c>
    </row>
    <row r="40" spans="1:12" s="6" customFormat="1" ht="12" customHeight="1">
      <c r="A40" s="17"/>
      <c r="B40" s="18" t="s">
        <v>61</v>
      </c>
      <c r="C40" s="19">
        <v>0</v>
      </c>
      <c r="D40" s="20" t="s">
        <v>20</v>
      </c>
      <c r="E40" s="21">
        <v>0</v>
      </c>
      <c r="F40" s="20" t="s">
        <v>21</v>
      </c>
      <c r="G40" s="22" t="str">
        <f t="shared" si="3"/>
        <v/>
      </c>
      <c r="H40" s="19">
        <f t="shared" si="4"/>
        <v>0</v>
      </c>
      <c r="I40" s="20" t="s">
        <v>20</v>
      </c>
      <c r="J40" s="21">
        <v>0.01</v>
      </c>
      <c r="K40" s="20" t="s">
        <v>21</v>
      </c>
      <c r="L40" s="86" t="str">
        <f t="shared" si="5"/>
        <v/>
      </c>
    </row>
    <row r="41" spans="1:12" s="6" customFormat="1" ht="12" customHeight="1">
      <c r="A41" s="17"/>
      <c r="B41" s="587" t="s">
        <v>62</v>
      </c>
      <c r="C41" s="588"/>
      <c r="D41" s="588"/>
      <c r="E41" s="588"/>
      <c r="F41" s="588"/>
      <c r="G41" s="588"/>
      <c r="H41" s="588"/>
      <c r="I41" s="588"/>
      <c r="J41" s="588"/>
      <c r="K41" s="588"/>
      <c r="L41" s="589"/>
    </row>
    <row r="42" spans="1:12" s="6" customFormat="1" ht="12" customHeight="1">
      <c r="A42" s="17"/>
      <c r="B42" s="18" t="s">
        <v>63</v>
      </c>
      <c r="C42" s="19">
        <v>0</v>
      </c>
      <c r="D42" s="20" t="s">
        <v>20</v>
      </c>
      <c r="E42" s="21">
        <v>4.4999999999999999E-4</v>
      </c>
      <c r="F42" s="20" t="s">
        <v>21</v>
      </c>
      <c r="G42" s="22" t="str">
        <f>IF(C42&gt;0,PRODUCT(C42,E42),"")</f>
        <v/>
      </c>
      <c r="H42" s="19">
        <f>C42</f>
        <v>0</v>
      </c>
      <c r="I42" s="20" t="s">
        <v>20</v>
      </c>
      <c r="J42" s="21">
        <v>4.4999999999999999E-4</v>
      </c>
      <c r="K42" s="20" t="s">
        <v>21</v>
      </c>
      <c r="L42" s="22" t="str">
        <f>IF(H42&gt;0,PRODUCT(H42,J42),"")</f>
        <v/>
      </c>
    </row>
    <row r="43" spans="1:12" s="6" customFormat="1" ht="12" customHeight="1">
      <c r="A43" s="17"/>
      <c r="B43" s="18" t="s">
        <v>64</v>
      </c>
      <c r="C43" s="19">
        <v>0</v>
      </c>
      <c r="D43" s="20" t="s">
        <v>20</v>
      </c>
      <c r="E43" s="21">
        <v>2.7000000000000001E-3</v>
      </c>
      <c r="F43" s="20" t="s">
        <v>21</v>
      </c>
      <c r="G43" s="22" t="str">
        <f>IF(C43&gt;0,PRODUCT(C43,E43),"")</f>
        <v/>
      </c>
      <c r="H43" s="19">
        <f>C43</f>
        <v>0</v>
      </c>
      <c r="I43" s="20" t="s">
        <v>20</v>
      </c>
      <c r="J43" s="21">
        <v>0.10199999999999999</v>
      </c>
      <c r="K43" s="20" t="s">
        <v>21</v>
      </c>
      <c r="L43" s="22" t="str">
        <f>IF(H43&gt;0,PRODUCT(H43,J43),"")</f>
        <v/>
      </c>
    </row>
    <row r="44" spans="1:12" s="6" customFormat="1" ht="12" customHeight="1">
      <c r="A44" s="17"/>
      <c r="B44" s="18" t="s">
        <v>65</v>
      </c>
      <c r="C44" s="19">
        <v>0</v>
      </c>
      <c r="D44" s="20" t="s">
        <v>20</v>
      </c>
      <c r="E44" s="21">
        <v>5.0000000000000001E-4</v>
      </c>
      <c r="F44" s="20" t="s">
        <v>21</v>
      </c>
      <c r="G44" s="22" t="str">
        <f>IF(C44&gt;0,PRODUCT(C44,E44),"")</f>
        <v/>
      </c>
      <c r="H44" s="19">
        <f>C44</f>
        <v>0</v>
      </c>
      <c r="I44" s="20" t="s">
        <v>20</v>
      </c>
      <c r="J44" s="21">
        <v>5.0000000000000001E-4</v>
      </c>
      <c r="K44" s="20" t="s">
        <v>21</v>
      </c>
      <c r="L44" s="22" t="str">
        <f>IF(H44&gt;0,PRODUCT(H44,J44),"")</f>
        <v/>
      </c>
    </row>
    <row r="45" spans="1:12" s="6" customFormat="1" ht="12" customHeight="1">
      <c r="A45" s="17"/>
      <c r="B45" s="587" t="s">
        <v>66</v>
      </c>
      <c r="C45" s="588"/>
      <c r="D45" s="588"/>
      <c r="E45" s="588"/>
      <c r="F45" s="588"/>
      <c r="G45" s="588"/>
      <c r="H45" s="588"/>
      <c r="I45" s="588"/>
      <c r="J45" s="588"/>
      <c r="K45" s="588"/>
      <c r="L45" s="589"/>
    </row>
    <row r="46" spans="1:12" s="6" customFormat="1" ht="12" customHeight="1">
      <c r="A46" s="17"/>
      <c r="B46" s="18" t="s">
        <v>67</v>
      </c>
      <c r="C46" s="19">
        <v>0</v>
      </c>
      <c r="D46" s="20" t="s">
        <v>20</v>
      </c>
      <c r="E46" s="21">
        <v>1.6999999999999999E-3</v>
      </c>
      <c r="F46" s="20" t="s">
        <v>21</v>
      </c>
      <c r="G46" s="22" t="str">
        <f t="shared" ref="G46:G53" si="6">IF(C46&gt;0,PRODUCT(C46,E46),"")</f>
        <v/>
      </c>
      <c r="H46" s="19">
        <f t="shared" ref="H46:H53" si="7">C46</f>
        <v>0</v>
      </c>
      <c r="I46" s="20" t="s">
        <v>20</v>
      </c>
      <c r="J46" s="21">
        <v>7.0000000000000001E-3</v>
      </c>
      <c r="K46" s="20" t="s">
        <v>21</v>
      </c>
      <c r="L46" s="22" t="str">
        <f t="shared" ref="L46:L53" si="8">IF(H46&gt;0,PRODUCT(H46,J46),"")</f>
        <v/>
      </c>
    </row>
    <row r="47" spans="1:12" s="6" customFormat="1" ht="12" customHeight="1">
      <c r="A47" s="17"/>
      <c r="B47" s="18" t="s">
        <v>68</v>
      </c>
      <c r="C47" s="19">
        <v>0</v>
      </c>
      <c r="D47" s="20" t="s">
        <v>20</v>
      </c>
      <c r="E47" s="21">
        <v>8.0000000000000002E-3</v>
      </c>
      <c r="F47" s="20" t="s">
        <v>21</v>
      </c>
      <c r="G47" s="22" t="str">
        <f t="shared" si="6"/>
        <v/>
      </c>
      <c r="H47" s="19">
        <f t="shared" si="7"/>
        <v>0</v>
      </c>
      <c r="I47" s="20" t="s">
        <v>20</v>
      </c>
      <c r="J47" s="21">
        <v>0.02</v>
      </c>
      <c r="K47" s="20" t="s">
        <v>21</v>
      </c>
      <c r="L47" s="22" t="str">
        <f t="shared" si="8"/>
        <v/>
      </c>
    </row>
    <row r="48" spans="1:12" s="6" customFormat="1" ht="12" customHeight="1">
      <c r="A48" s="17"/>
      <c r="B48" s="18" t="s">
        <v>69</v>
      </c>
      <c r="C48" s="19">
        <v>0</v>
      </c>
      <c r="D48" s="20" t="s">
        <v>20</v>
      </c>
      <c r="E48" s="21">
        <v>1.2E-2</v>
      </c>
      <c r="F48" s="20" t="s">
        <v>21</v>
      </c>
      <c r="G48" s="22" t="str">
        <f t="shared" si="6"/>
        <v/>
      </c>
      <c r="H48" s="19">
        <f t="shared" si="7"/>
        <v>0</v>
      </c>
      <c r="I48" s="20" t="s">
        <v>20</v>
      </c>
      <c r="J48" s="21">
        <v>0.09</v>
      </c>
      <c r="K48" s="20" t="s">
        <v>21</v>
      </c>
      <c r="L48" s="22" t="str">
        <f t="shared" si="8"/>
        <v/>
      </c>
    </row>
    <row r="49" spans="1:12" s="6" customFormat="1" ht="12" customHeight="1">
      <c r="A49" s="17"/>
      <c r="B49" s="18" t="s">
        <v>70</v>
      </c>
      <c r="C49" s="19">
        <v>0</v>
      </c>
      <c r="D49" s="20" t="s">
        <v>20</v>
      </c>
      <c r="E49" s="21">
        <v>0.05</v>
      </c>
      <c r="F49" s="20" t="s">
        <v>21</v>
      </c>
      <c r="G49" s="22" t="str">
        <f t="shared" si="6"/>
        <v/>
      </c>
      <c r="H49" s="19">
        <f t="shared" si="7"/>
        <v>0</v>
      </c>
      <c r="I49" s="20" t="s">
        <v>20</v>
      </c>
      <c r="J49" s="21">
        <v>0.27</v>
      </c>
      <c r="K49" s="20" t="s">
        <v>21</v>
      </c>
      <c r="L49" s="22" t="str">
        <f t="shared" si="8"/>
        <v/>
      </c>
    </row>
    <row r="50" spans="1:12" s="6" customFormat="1" ht="12" customHeight="1">
      <c r="A50" s="17"/>
      <c r="B50" s="18" t="s">
        <v>71</v>
      </c>
      <c r="C50" s="19">
        <v>0</v>
      </c>
      <c r="D50" s="20" t="s">
        <v>20</v>
      </c>
      <c r="E50" s="21">
        <v>5.0000000000000001E-4</v>
      </c>
      <c r="F50" s="20" t="s">
        <v>21</v>
      </c>
      <c r="G50" s="22" t="str">
        <f t="shared" si="6"/>
        <v/>
      </c>
      <c r="H50" s="19">
        <f t="shared" si="7"/>
        <v>0</v>
      </c>
      <c r="I50" s="20" t="s">
        <v>20</v>
      </c>
      <c r="J50" s="21">
        <v>3.5000000000000003E-2</v>
      </c>
      <c r="K50" s="20" t="s">
        <v>21</v>
      </c>
      <c r="L50" s="22" t="str">
        <f t="shared" si="8"/>
        <v/>
      </c>
    </row>
    <row r="51" spans="1:12" s="6" customFormat="1" ht="12" customHeight="1">
      <c r="A51" s="17"/>
      <c r="B51" s="18" t="s">
        <v>72</v>
      </c>
      <c r="C51" s="19">
        <v>0</v>
      </c>
      <c r="D51" s="20" t="s">
        <v>20</v>
      </c>
      <c r="E51" s="21">
        <v>5.5000000000000003E-4</v>
      </c>
      <c r="F51" s="20" t="s">
        <v>21</v>
      </c>
      <c r="G51" s="22" t="str">
        <f t="shared" si="6"/>
        <v/>
      </c>
      <c r="H51" s="19">
        <f t="shared" si="7"/>
        <v>0</v>
      </c>
      <c r="I51" s="20" t="s">
        <v>20</v>
      </c>
      <c r="J51" s="21">
        <v>0.14000000000000001</v>
      </c>
      <c r="K51" s="20" t="s">
        <v>21</v>
      </c>
      <c r="L51" s="22" t="str">
        <f t="shared" si="8"/>
        <v/>
      </c>
    </row>
    <row r="52" spans="1:12" s="6" customFormat="1" ht="12" customHeight="1">
      <c r="A52" s="17"/>
      <c r="B52" s="276" t="s">
        <v>73</v>
      </c>
      <c r="C52" s="32">
        <v>0</v>
      </c>
      <c r="D52" s="33" t="s">
        <v>20</v>
      </c>
      <c r="E52" s="34">
        <v>5.0000000000000001E-4</v>
      </c>
      <c r="F52" s="33" t="s">
        <v>21</v>
      </c>
      <c r="G52" s="35" t="str">
        <f t="shared" si="6"/>
        <v/>
      </c>
      <c r="H52" s="32">
        <f t="shared" si="7"/>
        <v>0</v>
      </c>
      <c r="I52" s="33" t="s">
        <v>20</v>
      </c>
      <c r="J52" s="34">
        <v>3.5000000000000003E-2</v>
      </c>
      <c r="K52" s="33" t="s">
        <v>21</v>
      </c>
      <c r="L52" s="35" t="str">
        <f t="shared" si="8"/>
        <v/>
      </c>
    </row>
    <row r="53" spans="1:12" s="6" customFormat="1" ht="12" customHeight="1">
      <c r="A53" s="17"/>
      <c r="B53" s="277" t="s">
        <v>74</v>
      </c>
      <c r="C53" s="278">
        <v>0</v>
      </c>
      <c r="D53" s="279" t="s">
        <v>20</v>
      </c>
      <c r="E53" s="280">
        <v>1E-3</v>
      </c>
      <c r="F53" s="279" t="s">
        <v>21</v>
      </c>
      <c r="G53" s="22" t="str">
        <f t="shared" si="6"/>
        <v/>
      </c>
      <c r="H53" s="278">
        <f t="shared" si="7"/>
        <v>0</v>
      </c>
      <c r="I53" s="279" t="s">
        <v>20</v>
      </c>
      <c r="J53" s="280">
        <v>0.125</v>
      </c>
      <c r="K53" s="279" t="s">
        <v>21</v>
      </c>
      <c r="L53" s="22" t="str">
        <f t="shared" si="8"/>
        <v/>
      </c>
    </row>
    <row r="54" spans="1:12" s="6" customFormat="1" ht="12" customHeight="1">
      <c r="A54" s="17"/>
      <c r="B54" s="678" t="s">
        <v>75</v>
      </c>
      <c r="C54" s="679"/>
      <c r="D54" s="679"/>
      <c r="E54" s="679"/>
      <c r="F54" s="679"/>
      <c r="G54" s="679"/>
      <c r="H54" s="679"/>
      <c r="I54" s="679"/>
      <c r="J54" s="679"/>
      <c r="K54" s="679"/>
      <c r="L54" s="680"/>
    </row>
    <row r="55" spans="1:12" s="6" customFormat="1" ht="12" customHeight="1">
      <c r="A55" s="17"/>
      <c r="B55" s="25" t="s">
        <v>201</v>
      </c>
      <c r="C55" s="19"/>
      <c r="D55" s="20" t="s">
        <v>20</v>
      </c>
      <c r="E55" s="21">
        <v>7.8E-2</v>
      </c>
      <c r="F55" s="20" t="s">
        <v>21</v>
      </c>
      <c r="G55" s="22" t="str">
        <f>IF(C55&gt;0,PRODUCT(C55,E55),"")</f>
        <v/>
      </c>
      <c r="H55" s="19">
        <f>C55</f>
        <v>0</v>
      </c>
      <c r="I55" s="20" t="s">
        <v>20</v>
      </c>
      <c r="J55" s="21">
        <v>7.8549999999999995E-2</v>
      </c>
      <c r="K55" s="20" t="s">
        <v>21</v>
      </c>
      <c r="L55" s="22" t="str">
        <f>IF(H55&gt;0,PRODUCT(H55,J55),"")</f>
        <v/>
      </c>
    </row>
    <row r="56" spans="1:12" s="6" customFormat="1" ht="12" customHeight="1">
      <c r="A56" s="17"/>
      <c r="B56" s="25">
        <v>5860</v>
      </c>
      <c r="C56" s="19">
        <v>0</v>
      </c>
      <c r="D56" s="20" t="s">
        <v>20</v>
      </c>
      <c r="E56" s="21">
        <v>0.02</v>
      </c>
      <c r="F56" s="20" t="s">
        <v>21</v>
      </c>
      <c r="G56" s="22" t="str">
        <f t="shared" ref="G56:G92" si="9">IF(C56&gt;0,PRODUCT(C56,E56),"")</f>
        <v/>
      </c>
      <c r="H56" s="19">
        <f>C56</f>
        <v>0</v>
      </c>
      <c r="I56" s="20" t="s">
        <v>20</v>
      </c>
      <c r="J56" s="21">
        <v>2.5000000000000001E-2</v>
      </c>
      <c r="K56" s="20" t="s">
        <v>21</v>
      </c>
      <c r="L56" s="22" t="str">
        <f t="shared" ref="L56:L92" si="10">IF(H56&gt;0,PRODUCT(H56,J56),"")</f>
        <v/>
      </c>
    </row>
    <row r="57" spans="1:12" s="6" customFormat="1" ht="12" customHeight="1">
      <c r="A57" s="17"/>
      <c r="B57" s="267" t="s">
        <v>76</v>
      </c>
      <c r="C57" s="19">
        <v>0</v>
      </c>
      <c r="D57" s="14" t="s">
        <v>20</v>
      </c>
      <c r="E57" s="15">
        <v>4.4999999999999998E-2</v>
      </c>
      <c r="F57" s="14" t="s">
        <v>21</v>
      </c>
      <c r="G57" s="22" t="str">
        <f t="shared" si="9"/>
        <v/>
      </c>
      <c r="H57" s="13">
        <f t="shared" ref="H57:H92" si="11">C57</f>
        <v>0</v>
      </c>
      <c r="I57" s="14" t="s">
        <v>20</v>
      </c>
      <c r="J57" s="15">
        <v>4.4999999999999998E-2</v>
      </c>
      <c r="K57" s="14" t="s">
        <v>21</v>
      </c>
      <c r="L57" s="22" t="str">
        <f t="shared" si="10"/>
        <v/>
      </c>
    </row>
    <row r="58" spans="1:12" s="6" customFormat="1" ht="12" customHeight="1">
      <c r="A58" s="17"/>
      <c r="B58" s="267" t="s">
        <v>77</v>
      </c>
      <c r="C58" s="19"/>
      <c r="D58" s="14" t="s">
        <v>20</v>
      </c>
      <c r="E58" s="15">
        <v>0.01</v>
      </c>
      <c r="F58" s="14" t="s">
        <v>21</v>
      </c>
      <c r="G58" s="22" t="str">
        <f t="shared" si="9"/>
        <v/>
      </c>
      <c r="H58" s="13">
        <f t="shared" si="11"/>
        <v>0</v>
      </c>
      <c r="I58" s="14" t="s">
        <v>20</v>
      </c>
      <c r="J58" s="15">
        <v>0.01</v>
      </c>
      <c r="K58" s="14" t="s">
        <v>21</v>
      </c>
      <c r="L58" s="22" t="str">
        <f t="shared" si="10"/>
        <v/>
      </c>
    </row>
    <row r="59" spans="1:12" s="6" customFormat="1" ht="12" customHeight="1">
      <c r="A59" s="17"/>
      <c r="B59" s="267" t="s">
        <v>78</v>
      </c>
      <c r="C59" s="19">
        <v>0</v>
      </c>
      <c r="D59" s="14" t="s">
        <v>20</v>
      </c>
      <c r="E59" s="15">
        <v>0.01</v>
      </c>
      <c r="F59" s="14" t="s">
        <v>21</v>
      </c>
      <c r="G59" s="22" t="str">
        <f t="shared" si="9"/>
        <v/>
      </c>
      <c r="H59" s="13">
        <f t="shared" si="11"/>
        <v>0</v>
      </c>
      <c r="I59" s="14" t="s">
        <v>20</v>
      </c>
      <c r="J59" s="15">
        <v>0.01</v>
      </c>
      <c r="K59" s="14" t="s">
        <v>21</v>
      </c>
      <c r="L59" s="22" t="str">
        <f t="shared" si="10"/>
        <v/>
      </c>
    </row>
    <row r="60" spans="1:12" s="6" customFormat="1" ht="12" customHeight="1">
      <c r="A60" s="17"/>
      <c r="B60" s="267" t="s">
        <v>79</v>
      </c>
      <c r="C60" s="19">
        <v>0</v>
      </c>
      <c r="D60" s="20" t="s">
        <v>20</v>
      </c>
      <c r="E60" s="21">
        <v>0.02</v>
      </c>
      <c r="F60" s="20" t="s">
        <v>21</v>
      </c>
      <c r="G60" s="22" t="str">
        <f t="shared" si="9"/>
        <v/>
      </c>
      <c r="H60" s="19">
        <f>C60</f>
        <v>0</v>
      </c>
      <c r="I60" s="20" t="s">
        <v>20</v>
      </c>
      <c r="J60" s="21">
        <v>2.5000000000000001E-2</v>
      </c>
      <c r="K60" s="20" t="s">
        <v>21</v>
      </c>
      <c r="L60" s="22" t="str">
        <f t="shared" si="10"/>
        <v/>
      </c>
    </row>
    <row r="61" spans="1:12" s="6" customFormat="1" ht="12" customHeight="1">
      <c r="A61" s="17"/>
      <c r="B61" s="267" t="s">
        <v>80</v>
      </c>
      <c r="C61" s="19">
        <v>0</v>
      </c>
      <c r="D61" s="14" t="s">
        <v>20</v>
      </c>
      <c r="E61" s="15">
        <v>2.5000000000000001E-2</v>
      </c>
      <c r="F61" s="14" t="s">
        <v>21</v>
      </c>
      <c r="G61" s="22" t="str">
        <f t="shared" si="9"/>
        <v/>
      </c>
      <c r="H61" s="13">
        <f t="shared" ref="H61" si="12">C61</f>
        <v>0</v>
      </c>
      <c r="I61" s="14" t="s">
        <v>20</v>
      </c>
      <c r="J61" s="15">
        <v>0.05</v>
      </c>
      <c r="K61" s="14" t="s">
        <v>21</v>
      </c>
      <c r="L61" s="22" t="str">
        <f t="shared" si="10"/>
        <v/>
      </c>
    </row>
    <row r="62" spans="1:12" s="6" customFormat="1" ht="12" customHeight="1">
      <c r="A62" s="17"/>
      <c r="B62" s="267" t="s">
        <v>81</v>
      </c>
      <c r="C62" s="19">
        <v>0</v>
      </c>
      <c r="D62" s="14" t="s">
        <v>20</v>
      </c>
      <c r="E62" s="15">
        <v>3.5000000000000003E-2</v>
      </c>
      <c r="F62" s="14" t="s">
        <v>21</v>
      </c>
      <c r="G62" s="22" t="str">
        <f t="shared" si="9"/>
        <v/>
      </c>
      <c r="H62" s="13">
        <f t="shared" si="11"/>
        <v>0</v>
      </c>
      <c r="I62" s="14" t="s">
        <v>20</v>
      </c>
      <c r="J62" s="15">
        <v>0.14499999999999999</v>
      </c>
      <c r="K62" s="14" t="s">
        <v>21</v>
      </c>
      <c r="L62" s="22" t="str">
        <f t="shared" si="10"/>
        <v/>
      </c>
    </row>
    <row r="63" spans="1:12" s="6" customFormat="1" ht="12" customHeight="1">
      <c r="A63" s="17"/>
      <c r="B63" s="267" t="s">
        <v>82</v>
      </c>
      <c r="C63" s="19">
        <v>0</v>
      </c>
      <c r="D63" s="14" t="s">
        <v>20</v>
      </c>
      <c r="E63" s="15">
        <v>3.5000000000000003E-2</v>
      </c>
      <c r="F63" s="14" t="s">
        <v>21</v>
      </c>
      <c r="G63" s="22" t="str">
        <f t="shared" si="9"/>
        <v/>
      </c>
      <c r="H63" s="13">
        <f t="shared" si="11"/>
        <v>0</v>
      </c>
      <c r="I63" s="14" t="s">
        <v>20</v>
      </c>
      <c r="J63" s="15">
        <v>0.14499999999999999</v>
      </c>
      <c r="K63" s="14" t="s">
        <v>21</v>
      </c>
      <c r="L63" s="22" t="str">
        <f t="shared" si="10"/>
        <v/>
      </c>
    </row>
    <row r="64" spans="1:12" s="6" customFormat="1" ht="12" customHeight="1">
      <c r="A64" s="17"/>
      <c r="B64" s="267" t="s">
        <v>83</v>
      </c>
      <c r="C64" s="19">
        <v>0</v>
      </c>
      <c r="D64" s="14" t="s">
        <v>20</v>
      </c>
      <c r="E64" s="15">
        <v>3.5000000000000003E-2</v>
      </c>
      <c r="F64" s="14" t="s">
        <v>21</v>
      </c>
      <c r="G64" s="22" t="str">
        <f t="shared" si="9"/>
        <v/>
      </c>
      <c r="H64" s="13">
        <f t="shared" si="11"/>
        <v>0</v>
      </c>
      <c r="I64" s="14" t="s">
        <v>20</v>
      </c>
      <c r="J64" s="15">
        <v>0.2</v>
      </c>
      <c r="K64" s="14" t="s">
        <v>21</v>
      </c>
      <c r="L64" s="22" t="str">
        <f t="shared" si="10"/>
        <v/>
      </c>
    </row>
    <row r="65" spans="1:13" s="23" customFormat="1" ht="12" customHeight="1">
      <c r="A65" s="17"/>
      <c r="B65" s="267" t="s">
        <v>84</v>
      </c>
      <c r="C65" s="19">
        <v>0</v>
      </c>
      <c r="D65" s="14" t="s">
        <v>20</v>
      </c>
      <c r="E65" s="15">
        <v>0</v>
      </c>
      <c r="F65" s="14" t="s">
        <v>21</v>
      </c>
      <c r="G65" s="22" t="str">
        <f t="shared" si="9"/>
        <v/>
      </c>
      <c r="H65" s="13">
        <f t="shared" si="11"/>
        <v>0</v>
      </c>
      <c r="I65" s="14" t="s">
        <v>20</v>
      </c>
      <c r="J65" s="15">
        <v>0.22</v>
      </c>
      <c r="K65" s="14" t="s">
        <v>21</v>
      </c>
      <c r="L65" s="22" t="str">
        <f t="shared" si="10"/>
        <v/>
      </c>
    </row>
    <row r="66" spans="1:13" s="23" customFormat="1" ht="12" customHeight="1">
      <c r="A66" s="17"/>
      <c r="B66" s="25" t="s">
        <v>85</v>
      </c>
      <c r="C66" s="19">
        <v>0</v>
      </c>
      <c r="D66" s="20" t="s">
        <v>20</v>
      </c>
      <c r="E66" s="21">
        <v>9.2999999999999999E-2</v>
      </c>
      <c r="F66" s="20" t="s">
        <v>21</v>
      </c>
      <c r="G66" s="22" t="str">
        <f t="shared" si="9"/>
        <v/>
      </c>
      <c r="H66" s="19">
        <f t="shared" si="11"/>
        <v>0</v>
      </c>
      <c r="I66" s="20" t="s">
        <v>20</v>
      </c>
      <c r="J66" s="21">
        <v>0.13600000000000001</v>
      </c>
      <c r="K66" s="20" t="s">
        <v>21</v>
      </c>
      <c r="L66" s="22" t="str">
        <f t="shared" si="10"/>
        <v/>
      </c>
    </row>
    <row r="67" spans="1:13" s="6" customFormat="1" ht="12" customHeight="1">
      <c r="A67" s="17"/>
      <c r="B67" s="25" t="s">
        <v>86</v>
      </c>
      <c r="C67" s="19">
        <v>0</v>
      </c>
      <c r="D67" s="20" t="s">
        <v>20</v>
      </c>
      <c r="E67" s="21">
        <v>9.8000000000000004E-2</v>
      </c>
      <c r="F67" s="20" t="s">
        <v>21</v>
      </c>
      <c r="G67" s="22" t="str">
        <f t="shared" si="9"/>
        <v/>
      </c>
      <c r="H67" s="19">
        <f t="shared" si="11"/>
        <v>0</v>
      </c>
      <c r="I67" s="20" t="s">
        <v>20</v>
      </c>
      <c r="J67" s="21">
        <v>0.155</v>
      </c>
      <c r="K67" s="20" t="s">
        <v>21</v>
      </c>
      <c r="L67" s="22" t="str">
        <f t="shared" si="10"/>
        <v/>
      </c>
    </row>
    <row r="68" spans="1:13" s="6" customFormat="1" ht="12" customHeight="1">
      <c r="A68" s="17"/>
      <c r="B68" s="246" t="s">
        <v>87</v>
      </c>
      <c r="C68" s="19">
        <v>0</v>
      </c>
      <c r="D68" s="85" t="s">
        <v>20</v>
      </c>
      <c r="E68" s="248">
        <v>5.5E-2</v>
      </c>
      <c r="F68" s="85" t="s">
        <v>21</v>
      </c>
      <c r="G68" s="22" t="str">
        <f t="shared" si="9"/>
        <v/>
      </c>
      <c r="H68" s="247">
        <f t="shared" si="11"/>
        <v>0</v>
      </c>
      <c r="I68" s="85" t="s">
        <v>20</v>
      </c>
      <c r="J68" s="248">
        <v>0.1</v>
      </c>
      <c r="K68" s="85" t="s">
        <v>21</v>
      </c>
      <c r="L68" s="22" t="str">
        <f t="shared" si="10"/>
        <v/>
      </c>
    </row>
    <row r="69" spans="1:13" s="6" customFormat="1" ht="12" customHeight="1">
      <c r="A69" s="17"/>
      <c r="B69" s="246" t="s">
        <v>88</v>
      </c>
      <c r="C69" s="19">
        <v>0</v>
      </c>
      <c r="D69" s="85" t="s">
        <v>20</v>
      </c>
      <c r="E69" s="248">
        <v>5.5E-2</v>
      </c>
      <c r="F69" s="85" t="s">
        <v>21</v>
      </c>
      <c r="G69" s="22" t="str">
        <f t="shared" si="9"/>
        <v/>
      </c>
      <c r="H69" s="247">
        <f t="shared" si="11"/>
        <v>0</v>
      </c>
      <c r="I69" s="85" t="s">
        <v>20</v>
      </c>
      <c r="J69" s="248">
        <v>0.1</v>
      </c>
      <c r="K69" s="85" t="s">
        <v>21</v>
      </c>
      <c r="L69" s="22" t="str">
        <f t="shared" si="10"/>
        <v/>
      </c>
      <c r="M69" s="24"/>
    </row>
    <row r="70" spans="1:13" s="6" customFormat="1" ht="12" customHeight="1">
      <c r="A70" s="17"/>
      <c r="B70" s="246" t="s">
        <v>89</v>
      </c>
      <c r="C70" s="19">
        <v>0</v>
      </c>
      <c r="D70" s="20" t="s">
        <v>20</v>
      </c>
      <c r="E70" s="21">
        <v>0.04</v>
      </c>
      <c r="F70" s="20" t="s">
        <v>21</v>
      </c>
      <c r="G70" s="22" t="str">
        <f t="shared" si="9"/>
        <v/>
      </c>
      <c r="H70" s="19">
        <f>C70</f>
        <v>0</v>
      </c>
      <c r="I70" s="20" t="s">
        <v>20</v>
      </c>
      <c r="J70" s="21">
        <v>0.04</v>
      </c>
      <c r="K70" s="20" t="s">
        <v>21</v>
      </c>
      <c r="L70" s="22" t="str">
        <f t="shared" si="10"/>
        <v/>
      </c>
      <c r="M70" s="24"/>
    </row>
    <row r="71" spans="1:13" s="6" customFormat="1" ht="12" customHeight="1">
      <c r="A71" s="17"/>
      <c r="B71" s="246" t="s">
        <v>90</v>
      </c>
      <c r="C71" s="19">
        <v>0</v>
      </c>
      <c r="D71" s="20" t="s">
        <v>20</v>
      </c>
      <c r="E71" s="21">
        <v>2.4E-2</v>
      </c>
      <c r="F71" s="20" t="s">
        <v>21</v>
      </c>
      <c r="G71" s="22" t="str">
        <f t="shared" si="9"/>
        <v/>
      </c>
      <c r="H71" s="19">
        <f>C71</f>
        <v>0</v>
      </c>
      <c r="I71" s="20" t="s">
        <v>20</v>
      </c>
      <c r="J71" s="21">
        <v>2.4E-2</v>
      </c>
      <c r="K71" s="20" t="s">
        <v>21</v>
      </c>
      <c r="L71" s="22" t="str">
        <f t="shared" si="10"/>
        <v/>
      </c>
      <c r="M71" s="24"/>
    </row>
    <row r="72" spans="1:13" s="6" customFormat="1" ht="12" customHeight="1">
      <c r="A72" s="17"/>
      <c r="B72" s="267" t="s">
        <v>91</v>
      </c>
      <c r="C72" s="19">
        <v>0</v>
      </c>
      <c r="D72" s="14" t="s">
        <v>20</v>
      </c>
      <c r="E72" s="15">
        <v>2.1000000000000001E-2</v>
      </c>
      <c r="F72" s="14" t="s">
        <v>21</v>
      </c>
      <c r="G72" s="22" t="str">
        <f t="shared" si="9"/>
        <v/>
      </c>
      <c r="H72" s="13">
        <f t="shared" si="11"/>
        <v>0</v>
      </c>
      <c r="I72" s="14" t="s">
        <v>20</v>
      </c>
      <c r="J72" s="15">
        <v>2.1000000000000001E-2</v>
      </c>
      <c r="K72" s="14" t="s">
        <v>21</v>
      </c>
      <c r="L72" s="22" t="str">
        <f t="shared" si="10"/>
        <v/>
      </c>
      <c r="M72" s="24"/>
    </row>
    <row r="73" spans="1:13" s="6" customFormat="1" ht="12" customHeight="1">
      <c r="A73" s="17"/>
      <c r="B73" s="267" t="s">
        <v>92</v>
      </c>
      <c r="C73" s="19">
        <v>0</v>
      </c>
      <c r="D73" s="14" t="s">
        <v>20</v>
      </c>
      <c r="E73" s="15">
        <v>2.1000000000000001E-2</v>
      </c>
      <c r="F73" s="14" t="s">
        <v>21</v>
      </c>
      <c r="G73" s="22" t="str">
        <f t="shared" si="9"/>
        <v/>
      </c>
      <c r="H73" s="13">
        <f t="shared" si="11"/>
        <v>0</v>
      </c>
      <c r="I73" s="14" t="s">
        <v>20</v>
      </c>
      <c r="J73" s="15">
        <v>2.1000000000000001E-2</v>
      </c>
      <c r="K73" s="14" t="s">
        <v>21</v>
      </c>
      <c r="L73" s="22" t="str">
        <f t="shared" si="10"/>
        <v/>
      </c>
    </row>
    <row r="74" spans="1:13" s="23" customFormat="1" ht="12" customHeight="1">
      <c r="A74" s="17"/>
      <c r="B74" s="267" t="s">
        <v>93</v>
      </c>
      <c r="C74" s="19">
        <v>0</v>
      </c>
      <c r="D74" s="14" t="s">
        <v>20</v>
      </c>
      <c r="E74" s="15">
        <v>7.9000000000000001E-2</v>
      </c>
      <c r="F74" s="14" t="s">
        <v>21</v>
      </c>
      <c r="G74" s="22" t="str">
        <f t="shared" si="9"/>
        <v/>
      </c>
      <c r="H74" s="13">
        <f t="shared" si="11"/>
        <v>0</v>
      </c>
      <c r="I74" s="14" t="s">
        <v>20</v>
      </c>
      <c r="J74" s="15">
        <v>7.9000000000000001E-2</v>
      </c>
      <c r="K74" s="14" t="s">
        <v>21</v>
      </c>
      <c r="L74" s="22" t="str">
        <f t="shared" si="10"/>
        <v/>
      </c>
    </row>
    <row r="75" spans="1:13" s="23" customFormat="1" ht="12" customHeight="1">
      <c r="A75" s="17"/>
      <c r="B75" s="267" t="s">
        <v>94</v>
      </c>
      <c r="C75" s="19">
        <v>0</v>
      </c>
      <c r="D75" s="14" t="s">
        <v>20</v>
      </c>
      <c r="E75" s="15">
        <v>5.2999999999999999E-2</v>
      </c>
      <c r="F75" s="14" t="s">
        <v>21</v>
      </c>
      <c r="G75" s="22" t="str">
        <f t="shared" si="9"/>
        <v/>
      </c>
      <c r="H75" s="13">
        <f t="shared" si="11"/>
        <v>0</v>
      </c>
      <c r="I75" s="14" t="s">
        <v>20</v>
      </c>
      <c r="J75" s="15">
        <v>5.2999999999999999E-2</v>
      </c>
      <c r="K75" s="14" t="s">
        <v>21</v>
      </c>
      <c r="L75" s="22" t="str">
        <f t="shared" si="10"/>
        <v/>
      </c>
    </row>
    <row r="76" spans="1:13" s="23" customFormat="1" ht="12" customHeight="1">
      <c r="A76" s="17"/>
      <c r="B76" s="26" t="s">
        <v>95</v>
      </c>
      <c r="C76" s="19">
        <v>0</v>
      </c>
      <c r="D76" s="28" t="s">
        <v>20</v>
      </c>
      <c r="E76" s="29">
        <v>0.12</v>
      </c>
      <c r="F76" s="28" t="s">
        <v>21</v>
      </c>
      <c r="G76" s="22" t="str">
        <f t="shared" si="9"/>
        <v/>
      </c>
      <c r="H76" s="19">
        <f t="shared" si="11"/>
        <v>0</v>
      </c>
      <c r="I76" s="20" t="s">
        <v>20</v>
      </c>
      <c r="J76" s="21">
        <v>0.23</v>
      </c>
      <c r="K76" s="20" t="s">
        <v>21</v>
      </c>
      <c r="L76" s="22" t="str">
        <f t="shared" si="10"/>
        <v/>
      </c>
    </row>
    <row r="77" spans="1:13" s="6" customFormat="1" ht="12" customHeight="1">
      <c r="A77" s="17"/>
      <c r="B77" s="281" t="s">
        <v>205</v>
      </c>
      <c r="C77" s="282"/>
      <c r="D77" s="14" t="s">
        <v>20</v>
      </c>
      <c r="E77" s="29">
        <v>5.1999999999999998E-2</v>
      </c>
      <c r="F77" s="14" t="s">
        <v>21</v>
      </c>
      <c r="G77" s="30" t="str">
        <f t="shared" si="9"/>
        <v/>
      </c>
      <c r="H77" s="19">
        <f t="shared" si="11"/>
        <v>0</v>
      </c>
      <c r="I77" s="14" t="s">
        <v>20</v>
      </c>
      <c r="J77" s="21">
        <v>0.27500000000000002</v>
      </c>
      <c r="K77" s="14" t="s">
        <v>21</v>
      </c>
      <c r="L77" s="22" t="str">
        <f t="shared" si="10"/>
        <v/>
      </c>
    </row>
    <row r="78" spans="1:13" s="6" customFormat="1" ht="12" customHeight="1">
      <c r="A78" s="17"/>
      <c r="B78" s="283" t="s">
        <v>206</v>
      </c>
      <c r="C78" s="282"/>
      <c r="D78" s="14" t="s">
        <v>20</v>
      </c>
      <c r="E78" s="29">
        <v>0</v>
      </c>
      <c r="F78" s="14" t="s">
        <v>21</v>
      </c>
      <c r="G78" s="30" t="str">
        <f t="shared" si="9"/>
        <v/>
      </c>
      <c r="H78" s="19">
        <f t="shared" si="11"/>
        <v>0</v>
      </c>
      <c r="I78" s="14" t="s">
        <v>20</v>
      </c>
      <c r="J78" s="21">
        <v>5.1299999999999998E-2</v>
      </c>
      <c r="K78" s="14" t="s">
        <v>21</v>
      </c>
      <c r="L78" s="22" t="str">
        <f t="shared" si="10"/>
        <v/>
      </c>
    </row>
    <row r="79" spans="1:13" s="6" customFormat="1" ht="12" customHeight="1">
      <c r="A79" s="17"/>
      <c r="B79" s="281" t="s">
        <v>207</v>
      </c>
      <c r="C79" s="282"/>
      <c r="D79" s="14" t="s">
        <v>20</v>
      </c>
      <c r="E79" s="29">
        <v>5.1999999999999998E-2</v>
      </c>
      <c r="F79" s="14" t="s">
        <v>21</v>
      </c>
      <c r="G79" s="30" t="str">
        <f t="shared" si="9"/>
        <v/>
      </c>
      <c r="H79" s="19">
        <f t="shared" si="11"/>
        <v>0</v>
      </c>
      <c r="I79" s="14" t="s">
        <v>20</v>
      </c>
      <c r="J79" s="21">
        <v>0.31</v>
      </c>
      <c r="K79" s="14" t="s">
        <v>21</v>
      </c>
      <c r="L79" s="22" t="str">
        <f t="shared" si="10"/>
        <v/>
      </c>
    </row>
    <row r="80" spans="1:13" s="6" customFormat="1" ht="12" customHeight="1">
      <c r="A80" s="17"/>
      <c r="B80" s="283" t="s">
        <v>208</v>
      </c>
      <c r="C80" s="282">
        <v>0</v>
      </c>
      <c r="D80" s="14" t="s">
        <v>20</v>
      </c>
      <c r="E80" s="29">
        <v>0</v>
      </c>
      <c r="F80" s="14" t="s">
        <v>21</v>
      </c>
      <c r="G80" s="30" t="str">
        <f t="shared" si="9"/>
        <v/>
      </c>
      <c r="H80" s="19">
        <f t="shared" si="11"/>
        <v>0</v>
      </c>
      <c r="I80" s="14" t="s">
        <v>20</v>
      </c>
      <c r="J80" s="21">
        <v>5.1799999999999999E-2</v>
      </c>
      <c r="K80" s="14" t="s">
        <v>21</v>
      </c>
      <c r="L80" s="22" t="str">
        <f t="shared" si="10"/>
        <v/>
      </c>
    </row>
    <row r="81" spans="1:12" s="6" customFormat="1" ht="12" customHeight="1">
      <c r="A81" s="17"/>
      <c r="B81" s="281" t="s">
        <v>209</v>
      </c>
      <c r="C81" s="19"/>
      <c r="D81" s="14" t="s">
        <v>20</v>
      </c>
      <c r="E81" s="21">
        <v>0.01</v>
      </c>
      <c r="F81" s="14" t="s">
        <v>21</v>
      </c>
      <c r="G81" s="30" t="str">
        <f t="shared" si="9"/>
        <v/>
      </c>
      <c r="H81" s="19">
        <f t="shared" si="11"/>
        <v>0</v>
      </c>
      <c r="I81" s="14" t="s">
        <v>20</v>
      </c>
      <c r="J81" s="21">
        <v>0.01</v>
      </c>
      <c r="K81" s="14" t="s">
        <v>21</v>
      </c>
      <c r="L81" s="22" t="str">
        <f t="shared" si="10"/>
        <v/>
      </c>
    </row>
    <row r="82" spans="1:12" s="6" customFormat="1" ht="12" customHeight="1">
      <c r="A82" s="17"/>
      <c r="B82" s="281" t="s">
        <v>210</v>
      </c>
      <c r="C82" s="282"/>
      <c r="D82" s="14" t="s">
        <v>20</v>
      </c>
      <c r="E82" s="21">
        <v>0.01</v>
      </c>
      <c r="F82" s="14" t="s">
        <v>21</v>
      </c>
      <c r="G82" s="30" t="str">
        <f t="shared" si="9"/>
        <v/>
      </c>
      <c r="H82" s="19">
        <f t="shared" si="11"/>
        <v>0</v>
      </c>
      <c r="I82" s="14" t="s">
        <v>20</v>
      </c>
      <c r="J82" s="21">
        <v>0.01</v>
      </c>
      <c r="K82" s="14" t="s">
        <v>21</v>
      </c>
      <c r="L82" s="22" t="str">
        <f t="shared" si="10"/>
        <v/>
      </c>
    </row>
    <row r="83" spans="1:12" s="6" customFormat="1" ht="12" customHeight="1">
      <c r="A83" s="17"/>
      <c r="B83" s="281" t="s">
        <v>211</v>
      </c>
      <c r="C83" s="282"/>
      <c r="D83" s="14" t="s">
        <v>20</v>
      </c>
      <c r="E83" s="21">
        <v>0.01</v>
      </c>
      <c r="F83" s="14" t="s">
        <v>21</v>
      </c>
      <c r="G83" s="30" t="str">
        <f t="shared" si="9"/>
        <v/>
      </c>
      <c r="H83" s="19">
        <f t="shared" si="11"/>
        <v>0</v>
      </c>
      <c r="I83" s="14" t="s">
        <v>20</v>
      </c>
      <c r="J83" s="21">
        <v>0.01</v>
      </c>
      <c r="K83" s="14" t="s">
        <v>21</v>
      </c>
      <c r="L83" s="22" t="str">
        <f t="shared" si="10"/>
        <v/>
      </c>
    </row>
    <row r="84" spans="1:12" s="6" customFormat="1" ht="12" customHeight="1">
      <c r="A84" s="17"/>
      <c r="B84" s="284" t="s">
        <v>212</v>
      </c>
      <c r="C84" s="19"/>
      <c r="D84" s="20" t="s">
        <v>20</v>
      </c>
      <c r="E84" s="21">
        <v>0.01</v>
      </c>
      <c r="F84" s="20" t="s">
        <v>21</v>
      </c>
      <c r="G84" s="22" t="str">
        <f t="shared" si="9"/>
        <v/>
      </c>
      <c r="H84" s="19">
        <f t="shared" si="11"/>
        <v>0</v>
      </c>
      <c r="I84" s="20" t="s">
        <v>20</v>
      </c>
      <c r="J84" s="21">
        <v>0.01</v>
      </c>
      <c r="K84" s="20" t="s">
        <v>21</v>
      </c>
      <c r="L84" s="22" t="str">
        <f t="shared" si="10"/>
        <v/>
      </c>
    </row>
    <row r="85" spans="1:12" s="6" customFormat="1" ht="12" customHeight="1">
      <c r="A85" s="17"/>
      <c r="B85" s="25" t="s">
        <v>213</v>
      </c>
      <c r="C85" s="19"/>
      <c r="D85" s="20" t="s">
        <v>20</v>
      </c>
      <c r="E85" s="21">
        <v>7.0000000000000007E-2</v>
      </c>
      <c r="F85" s="20" t="s">
        <v>21</v>
      </c>
      <c r="G85" s="22" t="str">
        <f t="shared" si="9"/>
        <v/>
      </c>
      <c r="H85" s="19">
        <f t="shared" si="11"/>
        <v>0</v>
      </c>
      <c r="I85" s="20" t="s">
        <v>20</v>
      </c>
      <c r="J85" s="21">
        <v>0.1</v>
      </c>
      <c r="K85" s="20" t="s">
        <v>21</v>
      </c>
      <c r="L85" s="22" t="str">
        <f t="shared" si="10"/>
        <v/>
      </c>
    </row>
    <row r="86" spans="1:12" s="6" customFormat="1" ht="12" customHeight="1">
      <c r="A86" s="17"/>
      <c r="B86" s="25" t="s">
        <v>214</v>
      </c>
      <c r="C86" s="19"/>
      <c r="D86" s="20" t="s">
        <v>20</v>
      </c>
      <c r="E86" s="21">
        <v>0.01</v>
      </c>
      <c r="F86" s="20" t="s">
        <v>21</v>
      </c>
      <c r="G86" s="22" t="str">
        <f t="shared" si="9"/>
        <v/>
      </c>
      <c r="H86" s="19">
        <f t="shared" si="11"/>
        <v>0</v>
      </c>
      <c r="I86" s="20" t="s">
        <v>20</v>
      </c>
      <c r="J86" s="21">
        <v>2.5000000000000001E-2</v>
      </c>
      <c r="K86" s="20" t="s">
        <v>21</v>
      </c>
      <c r="L86" s="22" t="str">
        <f t="shared" si="10"/>
        <v/>
      </c>
    </row>
    <row r="87" spans="1:12" s="6" customFormat="1" ht="12" customHeight="1">
      <c r="A87" s="17"/>
      <c r="B87" s="25" t="s">
        <v>215</v>
      </c>
      <c r="C87" s="19"/>
      <c r="D87" s="14" t="s">
        <v>20</v>
      </c>
      <c r="E87" s="21">
        <v>0.1</v>
      </c>
      <c r="F87" s="14" t="s">
        <v>21</v>
      </c>
      <c r="G87" s="22" t="str">
        <f t="shared" si="9"/>
        <v/>
      </c>
      <c r="H87" s="19">
        <f t="shared" si="11"/>
        <v>0</v>
      </c>
      <c r="I87" s="14" t="s">
        <v>20</v>
      </c>
      <c r="J87" s="21">
        <v>0.15</v>
      </c>
      <c r="K87" s="14" t="s">
        <v>21</v>
      </c>
      <c r="L87" s="22" t="str">
        <f t="shared" si="10"/>
        <v/>
      </c>
    </row>
    <row r="88" spans="1:12" s="6" customFormat="1" ht="12" customHeight="1">
      <c r="A88" s="17"/>
      <c r="B88" s="25" t="s">
        <v>216</v>
      </c>
      <c r="C88" s="19">
        <v>0</v>
      </c>
      <c r="D88" s="20" t="s">
        <v>20</v>
      </c>
      <c r="E88" s="21">
        <v>0.09</v>
      </c>
      <c r="F88" s="20" t="s">
        <v>21</v>
      </c>
      <c r="G88" s="22" t="str">
        <f t="shared" si="9"/>
        <v/>
      </c>
      <c r="H88" s="19">
        <f t="shared" si="11"/>
        <v>0</v>
      </c>
      <c r="I88" s="20" t="s">
        <v>20</v>
      </c>
      <c r="J88" s="21">
        <v>0.125</v>
      </c>
      <c r="K88" s="20" t="s">
        <v>21</v>
      </c>
      <c r="L88" s="22" t="str">
        <f t="shared" si="10"/>
        <v/>
      </c>
    </row>
    <row r="89" spans="1:12" s="23" customFormat="1" ht="12" customHeight="1">
      <c r="A89" s="17"/>
      <c r="B89" s="26" t="s">
        <v>98</v>
      </c>
      <c r="C89" s="19">
        <v>0</v>
      </c>
      <c r="D89" s="20" t="s">
        <v>20</v>
      </c>
      <c r="E89" s="21">
        <v>0</v>
      </c>
      <c r="F89" s="20" t="s">
        <v>21</v>
      </c>
      <c r="G89" s="22" t="str">
        <f t="shared" si="9"/>
        <v/>
      </c>
      <c r="H89" s="19">
        <f t="shared" si="11"/>
        <v>0</v>
      </c>
      <c r="I89" s="20" t="s">
        <v>20</v>
      </c>
      <c r="J89" s="21">
        <v>0</v>
      </c>
      <c r="K89" s="20" t="s">
        <v>21</v>
      </c>
      <c r="L89" s="22" t="str">
        <f t="shared" si="10"/>
        <v/>
      </c>
    </row>
    <row r="90" spans="1:12" s="23" customFormat="1" ht="12" customHeight="1">
      <c r="A90" s="17"/>
      <c r="B90" s="26" t="s">
        <v>99</v>
      </c>
      <c r="C90" s="19">
        <v>0</v>
      </c>
      <c r="D90" s="20" t="s">
        <v>20</v>
      </c>
      <c r="E90" s="21">
        <v>0</v>
      </c>
      <c r="F90" s="20" t="s">
        <v>21</v>
      </c>
      <c r="G90" s="22" t="str">
        <f t="shared" si="9"/>
        <v/>
      </c>
      <c r="H90" s="19">
        <f t="shared" si="11"/>
        <v>0</v>
      </c>
      <c r="I90" s="20" t="s">
        <v>20</v>
      </c>
      <c r="J90" s="21">
        <v>0</v>
      </c>
      <c r="K90" s="20" t="s">
        <v>21</v>
      </c>
      <c r="L90" s="22" t="str">
        <f t="shared" si="10"/>
        <v/>
      </c>
    </row>
    <row r="91" spans="1:12" s="23" customFormat="1" ht="12" customHeight="1">
      <c r="A91" s="17"/>
      <c r="B91" s="26" t="s">
        <v>100</v>
      </c>
      <c r="C91" s="19">
        <v>0</v>
      </c>
      <c r="D91" s="20" t="s">
        <v>20</v>
      </c>
      <c r="E91" s="21">
        <v>0</v>
      </c>
      <c r="F91" s="20" t="s">
        <v>21</v>
      </c>
      <c r="G91" s="22" t="str">
        <f t="shared" si="9"/>
        <v/>
      </c>
      <c r="H91" s="19">
        <f t="shared" si="11"/>
        <v>0</v>
      </c>
      <c r="I91" s="20" t="s">
        <v>20</v>
      </c>
      <c r="J91" s="21">
        <v>0</v>
      </c>
      <c r="K91" s="20" t="s">
        <v>21</v>
      </c>
      <c r="L91" s="22" t="str">
        <f t="shared" si="10"/>
        <v/>
      </c>
    </row>
    <row r="92" spans="1:12" s="23" customFormat="1" ht="12" customHeight="1">
      <c r="A92" s="17"/>
      <c r="B92" s="31" t="s">
        <v>101</v>
      </c>
      <c r="C92" s="19">
        <v>0</v>
      </c>
      <c r="D92" s="33" t="s">
        <v>20</v>
      </c>
      <c r="E92" s="34">
        <v>0</v>
      </c>
      <c r="F92" s="33" t="s">
        <v>21</v>
      </c>
      <c r="G92" s="22" t="str">
        <f t="shared" si="9"/>
        <v/>
      </c>
      <c r="H92" s="32">
        <f t="shared" si="11"/>
        <v>0</v>
      </c>
      <c r="I92" s="33" t="s">
        <v>20</v>
      </c>
      <c r="J92" s="34">
        <v>0</v>
      </c>
      <c r="K92" s="36" t="s">
        <v>21</v>
      </c>
      <c r="L92" s="22" t="str">
        <f t="shared" si="10"/>
        <v/>
      </c>
    </row>
    <row r="93" spans="1:12" s="23" customFormat="1" ht="12" customHeight="1">
      <c r="A93" s="17"/>
      <c r="B93" s="590" t="s">
        <v>194</v>
      </c>
      <c r="C93" s="591"/>
      <c r="D93" s="591"/>
      <c r="E93" s="591"/>
      <c r="F93" s="591"/>
      <c r="G93" s="591"/>
      <c r="H93" s="591"/>
      <c r="I93" s="591"/>
      <c r="J93" s="591"/>
      <c r="K93" s="591"/>
      <c r="L93" s="592"/>
    </row>
    <row r="94" spans="1:12" s="23" customFormat="1" ht="12" customHeight="1">
      <c r="A94" s="17"/>
      <c r="B94" s="18" t="s">
        <v>104</v>
      </c>
      <c r="C94" s="19"/>
      <c r="D94" s="20"/>
      <c r="E94" s="21">
        <f>G149</f>
        <v>0</v>
      </c>
      <c r="F94" s="20" t="s">
        <v>21</v>
      </c>
      <c r="G94" s="22" t="str">
        <f t="shared" ref="G94:G99" si="13">IF(E94&gt;0,E94,"")</f>
        <v/>
      </c>
      <c r="H94" s="19"/>
      <c r="I94" s="20"/>
      <c r="J94" s="21">
        <f>L149</f>
        <v>3</v>
      </c>
      <c r="K94" s="20" t="s">
        <v>21</v>
      </c>
      <c r="L94" s="22">
        <f t="shared" ref="L94:L99" si="14">IF(J94&gt;0,J94,"")</f>
        <v>3</v>
      </c>
    </row>
    <row r="95" spans="1:12" s="23" customFormat="1" ht="12" customHeight="1">
      <c r="A95" s="17"/>
      <c r="B95" s="18" t="s">
        <v>105</v>
      </c>
      <c r="C95" s="27"/>
      <c r="D95" s="28"/>
      <c r="E95" s="29">
        <f>G163</f>
        <v>0</v>
      </c>
      <c r="F95" s="28" t="s">
        <v>21</v>
      </c>
      <c r="G95" s="22" t="str">
        <f t="shared" si="13"/>
        <v/>
      </c>
      <c r="H95" s="27"/>
      <c r="I95" s="28"/>
      <c r="J95" s="21">
        <f>L163</f>
        <v>0</v>
      </c>
      <c r="K95" s="20" t="s">
        <v>21</v>
      </c>
      <c r="L95" s="22" t="str">
        <f t="shared" si="14"/>
        <v/>
      </c>
    </row>
    <row r="96" spans="1:12" s="23" customFormat="1" ht="12" customHeight="1">
      <c r="A96" s="17"/>
      <c r="B96" s="18" t="s">
        <v>184</v>
      </c>
      <c r="C96" s="19"/>
      <c r="D96" s="20"/>
      <c r="E96" s="21">
        <f>G177</f>
        <v>0</v>
      </c>
      <c r="F96" s="20" t="s">
        <v>21</v>
      </c>
      <c r="G96" s="22" t="str">
        <f t="shared" si="13"/>
        <v/>
      </c>
      <c r="H96" s="19"/>
      <c r="I96" s="20"/>
      <c r="J96" s="21">
        <f>L177</f>
        <v>0</v>
      </c>
      <c r="K96" s="20" t="s">
        <v>21</v>
      </c>
      <c r="L96" s="22" t="str">
        <f t="shared" si="14"/>
        <v/>
      </c>
    </row>
    <row r="97" spans="1:12" s="23" customFormat="1" ht="12" customHeight="1">
      <c r="A97" s="17"/>
      <c r="B97" s="18" t="s">
        <v>185</v>
      </c>
      <c r="C97" s="19"/>
      <c r="D97" s="20"/>
      <c r="E97" s="21">
        <f>G191</f>
        <v>0</v>
      </c>
      <c r="F97" s="20" t="s">
        <v>21</v>
      </c>
      <c r="G97" s="22" t="str">
        <f t="shared" si="13"/>
        <v/>
      </c>
      <c r="H97" s="19"/>
      <c r="I97" s="20"/>
      <c r="J97" s="21">
        <f>L191</f>
        <v>0</v>
      </c>
      <c r="K97" s="20" t="s">
        <v>21</v>
      </c>
      <c r="L97" s="22" t="str">
        <f t="shared" si="14"/>
        <v/>
      </c>
    </row>
    <row r="98" spans="1:12" s="23" customFormat="1" ht="12" customHeight="1">
      <c r="A98" s="17"/>
      <c r="B98" s="18" t="s">
        <v>202</v>
      </c>
      <c r="C98" s="19"/>
      <c r="D98" s="20"/>
      <c r="E98" s="21">
        <f>G205</f>
        <v>0</v>
      </c>
      <c r="F98" s="20" t="s">
        <v>21</v>
      </c>
      <c r="G98" s="22" t="str">
        <f t="shared" si="13"/>
        <v/>
      </c>
      <c r="H98" s="19"/>
      <c r="I98" s="20"/>
      <c r="J98" s="21">
        <f>L205</f>
        <v>0</v>
      </c>
      <c r="K98" s="20" t="s">
        <v>21</v>
      </c>
      <c r="L98" s="22" t="str">
        <f t="shared" si="14"/>
        <v/>
      </c>
    </row>
    <row r="99" spans="1:12" s="23" customFormat="1" ht="12" customHeight="1">
      <c r="A99" s="17"/>
      <c r="B99" s="18" t="s">
        <v>203</v>
      </c>
      <c r="C99" s="32"/>
      <c r="D99" s="33"/>
      <c r="E99" s="34">
        <f>G219</f>
        <v>0</v>
      </c>
      <c r="F99" s="33" t="s">
        <v>21</v>
      </c>
      <c r="G99" s="22" t="str">
        <f t="shared" si="13"/>
        <v/>
      </c>
      <c r="H99" s="32"/>
      <c r="I99" s="33"/>
      <c r="J99" s="21">
        <f>L219</f>
        <v>0</v>
      </c>
      <c r="K99" s="20" t="s">
        <v>21</v>
      </c>
      <c r="L99" s="22" t="str">
        <f t="shared" si="14"/>
        <v/>
      </c>
    </row>
    <row r="100" spans="1:12" s="6" customFormat="1" ht="22.5" customHeight="1">
      <c r="A100" s="4"/>
      <c r="B100" s="499" t="s">
        <v>106</v>
      </c>
      <c r="C100" s="500"/>
      <c r="D100" s="500"/>
      <c r="E100" s="500"/>
      <c r="F100" s="500"/>
      <c r="G100" s="97">
        <f>SUM(G8:G73,G75:G99)</f>
        <v>0.19</v>
      </c>
      <c r="H100" s="501" t="s">
        <v>107</v>
      </c>
      <c r="I100" s="502"/>
      <c r="J100" s="502"/>
      <c r="K100" s="503"/>
      <c r="L100" s="97">
        <f>SUM(L8:L99)</f>
        <v>3.25</v>
      </c>
    </row>
    <row r="101" spans="1:12" s="6" customFormat="1">
      <c r="A101" s="4"/>
      <c r="B101" s="39"/>
      <c r="C101" s="40"/>
      <c r="D101" s="39"/>
      <c r="E101" s="41"/>
      <c r="F101" s="41"/>
      <c r="G101" s="39"/>
      <c r="H101" s="42"/>
    </row>
    <row r="102" spans="1:12">
      <c r="A102" s="1"/>
      <c r="B102" s="1"/>
      <c r="C102" s="2"/>
      <c r="D102" s="1"/>
      <c r="E102" s="1"/>
      <c r="F102" s="1"/>
      <c r="G102" s="1"/>
      <c r="H102" s="43"/>
      <c r="I102" s="44"/>
    </row>
    <row r="103" spans="1:12" ht="22.5" customHeight="1">
      <c r="A103" s="1"/>
      <c r="B103" s="597"/>
      <c r="C103" s="600" t="s">
        <v>204</v>
      </c>
      <c r="D103" s="601"/>
      <c r="E103" s="601"/>
      <c r="F103" s="601"/>
      <c r="G103" s="601"/>
      <c r="H103" s="601"/>
      <c r="I103" s="601"/>
      <c r="J103" s="601"/>
      <c r="K103" s="601"/>
      <c r="L103" s="602"/>
    </row>
    <row r="104" spans="1:12" ht="12.75" customHeight="1">
      <c r="A104" s="1"/>
      <c r="B104" s="598"/>
      <c r="C104" s="603" t="s">
        <v>108</v>
      </c>
      <c r="D104" s="604"/>
      <c r="E104" s="604"/>
      <c r="F104" s="604"/>
      <c r="G104" s="604"/>
      <c r="H104" s="604"/>
      <c r="I104" s="604"/>
      <c r="J104" s="604"/>
      <c r="K104" s="604"/>
      <c r="L104" s="605"/>
    </row>
    <row r="105" spans="1:12" ht="12.75" customHeight="1">
      <c r="A105" s="1"/>
      <c r="B105" s="599"/>
      <c r="C105" s="45" t="s">
        <v>109</v>
      </c>
      <c r="D105" s="46"/>
      <c r="E105" s="46"/>
      <c r="F105" s="46"/>
      <c r="G105" s="46"/>
      <c r="H105" s="47"/>
      <c r="I105" s="46"/>
      <c r="J105" s="46"/>
      <c r="K105" s="46"/>
      <c r="L105" s="48"/>
    </row>
    <row r="106" spans="1:12" ht="12.75" customHeight="1">
      <c r="A106" s="1"/>
      <c r="B106" s="569" t="s">
        <v>110</v>
      </c>
      <c r="C106" s="570"/>
      <c r="D106" s="570"/>
      <c r="E106" s="570"/>
      <c r="F106" s="570"/>
      <c r="G106" s="570"/>
      <c r="H106" s="570"/>
      <c r="I106" s="570"/>
      <c r="J106" s="570"/>
      <c r="K106" s="570"/>
      <c r="L106" s="571"/>
    </row>
    <row r="107" spans="1:12" ht="11.25" customHeight="1">
      <c r="A107" s="1"/>
      <c r="B107" s="572"/>
      <c r="C107" s="573"/>
      <c r="D107" s="573"/>
      <c r="E107" s="573"/>
      <c r="F107" s="573"/>
      <c r="G107" s="573"/>
      <c r="H107" s="573"/>
      <c r="I107" s="573"/>
      <c r="J107" s="573"/>
      <c r="K107" s="573"/>
      <c r="L107" s="574"/>
    </row>
    <row r="108" spans="1:12" ht="6" customHeight="1">
      <c r="A108" s="1"/>
      <c r="B108" s="49"/>
      <c r="C108" s="50"/>
      <c r="D108" s="51"/>
      <c r="E108" s="51"/>
      <c r="F108" s="51"/>
      <c r="G108" s="249"/>
      <c r="H108" s="43"/>
      <c r="I108" s="44"/>
    </row>
    <row r="109" spans="1:12" ht="13.5" customHeight="1">
      <c r="A109" s="1"/>
      <c r="B109" s="550"/>
      <c r="C109" s="551"/>
      <c r="D109" s="551"/>
      <c r="E109" s="551"/>
      <c r="F109" s="551"/>
      <c r="G109" s="552"/>
      <c r="H109" s="556" t="s">
        <v>111</v>
      </c>
      <c r="I109" s="557"/>
      <c r="J109" s="557"/>
      <c r="K109" s="557"/>
      <c r="L109" s="557"/>
    </row>
    <row r="110" spans="1:12">
      <c r="A110" s="1"/>
      <c r="B110" s="553"/>
      <c r="C110" s="554"/>
      <c r="D110" s="554"/>
      <c r="E110" s="554"/>
      <c r="F110" s="554"/>
      <c r="G110" s="555"/>
      <c r="H110" s="577" t="s">
        <v>3</v>
      </c>
      <c r="I110" s="578"/>
      <c r="J110" s="578"/>
      <c r="K110" s="578"/>
      <c r="L110" s="579"/>
    </row>
    <row r="111" spans="1:12">
      <c r="A111" s="1"/>
      <c r="B111" s="580" t="s">
        <v>112</v>
      </c>
      <c r="C111" s="581"/>
      <c r="D111" s="582"/>
      <c r="E111" s="583">
        <f>G100</f>
        <v>0.19</v>
      </c>
      <c r="F111" s="583"/>
      <c r="G111" s="584"/>
      <c r="H111" s="53" t="s">
        <v>20</v>
      </c>
      <c r="I111" s="585">
        <f>VLOOKUP(H110,AD3:AE9,2,FALSE)</f>
        <v>24</v>
      </c>
      <c r="J111" s="586"/>
      <c r="K111" s="54" t="s">
        <v>21</v>
      </c>
      <c r="L111" s="55">
        <f>E111*I111</f>
        <v>4.5600000000000005</v>
      </c>
    </row>
    <row r="112" spans="1:12">
      <c r="A112" s="1"/>
      <c r="B112" s="550"/>
      <c r="C112" s="551"/>
      <c r="D112" s="551"/>
      <c r="E112" s="551"/>
      <c r="F112" s="551"/>
      <c r="G112" s="552"/>
      <c r="H112" s="556" t="s">
        <v>113</v>
      </c>
      <c r="I112" s="557"/>
      <c r="J112" s="557"/>
      <c r="K112" s="557"/>
      <c r="L112" s="557"/>
    </row>
    <row r="113" spans="1:12">
      <c r="A113" s="1"/>
      <c r="B113" s="553"/>
      <c r="C113" s="554"/>
      <c r="D113" s="554"/>
      <c r="E113" s="554"/>
      <c r="F113" s="554"/>
      <c r="G113" s="555"/>
      <c r="H113" s="558" t="s">
        <v>2</v>
      </c>
      <c r="I113" s="559"/>
      <c r="J113" s="559"/>
      <c r="K113" s="559"/>
      <c r="L113" s="560"/>
    </row>
    <row r="114" spans="1:12">
      <c r="A114" s="1"/>
      <c r="B114" s="561" t="s">
        <v>114</v>
      </c>
      <c r="C114" s="562"/>
      <c r="D114" s="563"/>
      <c r="E114" s="564">
        <f>L100</f>
        <v>3.25</v>
      </c>
      <c r="F114" s="565"/>
      <c r="G114" s="566"/>
      <c r="H114" s="56" t="s">
        <v>20</v>
      </c>
      <c r="I114" s="567">
        <f>VLOOKUP(H113,AA3:AB14,2,FALSE)</f>
        <v>8.4000000000000005E-2</v>
      </c>
      <c r="J114" s="568"/>
      <c r="K114" s="57" t="s">
        <v>21</v>
      </c>
      <c r="L114" s="58">
        <f>E114*I114</f>
        <v>0.27300000000000002</v>
      </c>
    </row>
    <row r="115" spans="1:12" ht="18" customHeight="1">
      <c r="A115" s="1"/>
      <c r="B115" s="535" t="s">
        <v>115</v>
      </c>
      <c r="C115" s="500"/>
      <c r="D115" s="500"/>
      <c r="E115" s="500"/>
      <c r="F115" s="500"/>
      <c r="G115" s="500"/>
      <c r="H115" s="500"/>
      <c r="I115" s="500"/>
      <c r="J115" s="500"/>
      <c r="K115" s="500"/>
      <c r="L115" s="59">
        <f>(L111+L114)</f>
        <v>4.8330000000000002</v>
      </c>
    </row>
    <row r="116" spans="1:12">
      <c r="A116" s="1"/>
      <c r="B116" s="536" t="s">
        <v>116</v>
      </c>
      <c r="C116" s="537"/>
      <c r="D116" s="537"/>
      <c r="E116" s="537"/>
      <c r="F116" s="537"/>
      <c r="G116" s="538"/>
      <c r="H116" s="539">
        <v>1.2</v>
      </c>
      <c r="I116" s="540"/>
      <c r="J116" s="541"/>
      <c r="K116" s="60" t="s">
        <v>21</v>
      </c>
      <c r="L116" s="61">
        <f>H116</f>
        <v>1.2</v>
      </c>
    </row>
    <row r="117" spans="1:12" ht="22.5" customHeight="1">
      <c r="A117" s="1"/>
      <c r="B117" s="542" t="s">
        <v>117</v>
      </c>
      <c r="C117" s="543"/>
      <c r="D117" s="543"/>
      <c r="E117" s="543"/>
      <c r="F117" s="543"/>
      <c r="G117" s="543"/>
      <c r="H117" s="543"/>
      <c r="I117" s="543"/>
      <c r="J117" s="543"/>
      <c r="K117" s="544"/>
      <c r="L117" s="62">
        <f>L115*L116</f>
        <v>5.7995999999999999</v>
      </c>
    </row>
    <row r="118" spans="1:12" ht="7.5" customHeight="1">
      <c r="A118" s="1"/>
      <c r="B118" s="63"/>
      <c r="C118" s="64"/>
      <c r="D118" s="63"/>
      <c r="E118" s="63"/>
      <c r="F118" s="63"/>
      <c r="G118" s="63"/>
      <c r="H118" s="64"/>
      <c r="I118" s="63"/>
      <c r="J118" s="63"/>
      <c r="K118" s="63"/>
      <c r="L118" s="65"/>
    </row>
    <row r="119" spans="1:12" ht="15.75" customHeight="1">
      <c r="A119" s="1"/>
      <c r="B119" s="545" t="s">
        <v>118</v>
      </c>
      <c r="C119" s="546"/>
      <c r="D119" s="546"/>
      <c r="E119" s="546"/>
      <c r="F119" s="546"/>
      <c r="G119" s="546"/>
      <c r="H119" s="547" t="str">
        <f>IF(L117&lt;=7,"BAT-1270 - 7AH Batteries",IF(L117&lt;=12,"BAT-12120 - 12AH Batteries",IF(L117&lt;=18,"BAT12180 - 18AH Batteries",IF(L117&lt;=26,"BAT-12260 - 26AH Batteries",IF(L117&lt;=33,"BAT12330 - 33AH Batteries","No recommendation for battery.")))))</f>
        <v>BAT-1270 - 7AH Batteries</v>
      </c>
      <c r="I119" s="548"/>
      <c r="J119" s="548"/>
      <c r="K119" s="548"/>
      <c r="L119" s="549"/>
    </row>
    <row r="120" spans="1:12" ht="9" customHeight="1">
      <c r="A120" s="1"/>
      <c r="B120" s="1"/>
      <c r="C120" s="2"/>
      <c r="D120" s="1"/>
      <c r="E120" s="1"/>
      <c r="F120" s="1"/>
      <c r="G120" s="1"/>
      <c r="H120" s="66"/>
      <c r="I120" s="67"/>
      <c r="J120" s="68"/>
      <c r="K120" s="69"/>
    </row>
    <row r="121" spans="1:12">
      <c r="A121" s="1"/>
      <c r="B121" s="526" t="s">
        <v>119</v>
      </c>
      <c r="C121" s="527"/>
      <c r="D121" s="527"/>
      <c r="E121" s="527"/>
      <c r="F121" s="527"/>
      <c r="G121" s="527"/>
      <c r="H121" s="528"/>
      <c r="I121" s="529"/>
      <c r="J121" s="529"/>
      <c r="K121" s="529"/>
      <c r="L121" s="530"/>
    </row>
    <row r="122" spans="1:12">
      <c r="A122" s="1"/>
      <c r="B122" s="531" t="str">
        <f>IF(L117&lt;=33,"The batteries can be charged by the 6820-EVS Charger.","The batteries cannot be charged by the 6820-EVS Charger.")</f>
        <v>The batteries can be charged by the 6820-EVS Charger.</v>
      </c>
      <c r="C122" s="531"/>
      <c r="D122" s="531"/>
      <c r="E122" s="531"/>
      <c r="F122" s="531"/>
      <c r="G122" s="531"/>
      <c r="H122" s="531"/>
      <c r="I122" s="531"/>
      <c r="J122" s="531"/>
      <c r="K122" s="531"/>
      <c r="L122" s="531"/>
    </row>
    <row r="123" spans="1:12">
      <c r="A123" s="1"/>
      <c r="B123" s="531" t="str">
        <f>IF(ROUNDUP(L117,0)&lt;=18,"The batteries can be housed in the 6820-EVS Cabinet.",IF(ROUNDUP(L117,0)&lt;=33,"These batteries will require a RBB, Remote Battery Backbox.","No recommendation for Battery Backbox."))</f>
        <v>The batteries can be housed in the 6820-EVS Cabinet.</v>
      </c>
      <c r="C123" s="531"/>
      <c r="D123" s="531"/>
      <c r="E123" s="531"/>
      <c r="F123" s="531"/>
      <c r="G123" s="531"/>
      <c r="H123" s="531"/>
      <c r="I123" s="531"/>
      <c r="J123" s="531"/>
      <c r="K123" s="531"/>
      <c r="L123" s="531"/>
    </row>
    <row r="124" spans="1:12">
      <c r="A124" s="1"/>
      <c r="B124" s="70"/>
      <c r="C124" s="71"/>
      <c r="D124" s="72"/>
      <c r="E124" s="73"/>
      <c r="F124" s="74"/>
      <c r="G124" s="75"/>
    </row>
    <row r="125" spans="1:12">
      <c r="A125" s="1"/>
      <c r="B125" s="526" t="s">
        <v>120</v>
      </c>
      <c r="C125" s="527"/>
      <c r="D125" s="527"/>
      <c r="E125" s="527"/>
      <c r="F125" s="527"/>
      <c r="G125" s="527"/>
      <c r="H125" s="532"/>
      <c r="I125" s="533"/>
      <c r="J125" s="533"/>
      <c r="K125" s="533"/>
      <c r="L125" s="534"/>
    </row>
    <row r="126" spans="1:12">
      <c r="A126" s="1"/>
      <c r="B126" s="517" t="str">
        <f>IF(J94="","Circuit#1 current is within the limitations of the circuit.",IF(J94&gt;3,"**THE CURRENT FOR CIRCUIT#1 EXCEEDS THE MAX. OUTPUT OF THE CIRCUIT**","Circuit#1 current is within the limitations of the circuit."))</f>
        <v>Circuit#1 current is within the limitations of the circuit.</v>
      </c>
      <c r="C126" s="518"/>
      <c r="D126" s="518"/>
      <c r="E126" s="518"/>
      <c r="F126" s="518"/>
      <c r="G126" s="518"/>
      <c r="H126" s="518"/>
      <c r="I126" s="518"/>
      <c r="J126" s="518"/>
      <c r="K126" s="518"/>
      <c r="L126" s="519"/>
    </row>
    <row r="127" spans="1:12">
      <c r="A127" s="1"/>
      <c r="B127" s="517" t="str">
        <f>IF(J95="","Circuit#2 current is within the limitations of the circuit.",IF(J95&gt;3,"**THE CURRENT FOR CIRCUIT#2 EXCEEDS THE MAX. OUTPUT OF THE CIRCUIT**","Circuit#2 current is within the limitations of the circuit."))</f>
        <v>Circuit#2 current is within the limitations of the circuit.</v>
      </c>
      <c r="C127" s="518"/>
      <c r="D127" s="518"/>
      <c r="E127" s="518"/>
      <c r="F127" s="518"/>
      <c r="G127" s="518"/>
      <c r="H127" s="518"/>
      <c r="I127" s="518"/>
      <c r="J127" s="518"/>
      <c r="K127" s="518"/>
      <c r="L127" s="519"/>
    </row>
    <row r="128" spans="1:12">
      <c r="A128" s="1"/>
      <c r="B128" s="517" t="str">
        <f>IF(J96="","Circuit#3 current is within the limitations of the circuit.",IF(J96&gt;3,"**THE CURRENT FOR CIRCUIT#3 EXCEEDS THE MAX. OUTPUT OF THE CIRCUIT**","Circuit#3 current is within the limitations of the circuit."))</f>
        <v>Circuit#3 current is within the limitations of the circuit.</v>
      </c>
      <c r="C128" s="518"/>
      <c r="D128" s="518"/>
      <c r="E128" s="518"/>
      <c r="F128" s="518"/>
      <c r="G128" s="518"/>
      <c r="H128" s="518"/>
      <c r="I128" s="518"/>
      <c r="J128" s="518"/>
      <c r="K128" s="518"/>
      <c r="L128" s="519"/>
    </row>
    <row r="129" spans="1:12">
      <c r="A129" s="1"/>
      <c r="B129" s="517" t="str">
        <f>IF(J97="","Circuit#4 current is within the limitations of the circuit.",IF(J97&gt;3,"**THE CURRENT FOR CIRCUIT#4 EXCEEDS THE MAX. OUTPUT OF THE CIRCUIT**","Circuit#4 current is within the limitations of the circuit."))</f>
        <v>Circuit#4 current is within the limitations of the circuit.</v>
      </c>
      <c r="C129" s="518"/>
      <c r="D129" s="518"/>
      <c r="E129" s="518"/>
      <c r="F129" s="518"/>
      <c r="G129" s="518"/>
      <c r="H129" s="518"/>
      <c r="I129" s="518"/>
      <c r="J129" s="518"/>
      <c r="K129" s="518"/>
      <c r="L129" s="519"/>
    </row>
    <row r="130" spans="1:12">
      <c r="A130" s="1"/>
      <c r="B130" s="517" t="str">
        <f>IF(J98="","Circuit#5 current is within the limitations of the circuit.",IF(J98&gt;3,"**THE CURRENT FOR CIRCUIT#5 EXCEEDS THE MAX. OUTPUT OF THE CIRCUIT**","Circuit#5 current is within the limitations of the circuit."))</f>
        <v>Circuit#5 current is within the limitations of the circuit.</v>
      </c>
      <c r="C130" s="518"/>
      <c r="D130" s="518"/>
      <c r="E130" s="518"/>
      <c r="F130" s="518"/>
      <c r="G130" s="518"/>
      <c r="H130" s="518"/>
      <c r="I130" s="518"/>
      <c r="J130" s="518"/>
      <c r="K130" s="518"/>
      <c r="L130" s="519"/>
    </row>
    <row r="131" spans="1:12">
      <c r="A131" s="1"/>
      <c r="B131" s="517" t="str">
        <f>IF(J99="","Circuit#6 current is within the limitations of the circuit.",IF(J99&gt;3,"**THE CURRENT FOR CIRCUIT#6 EXCEEDS THE MAX. OUTPUT OF THE CIRCUIT**","Circuit#6 current is within the limitations of the circuit."))</f>
        <v>Circuit#6 current is within the limitations of the circuit.</v>
      </c>
      <c r="C131" s="518"/>
      <c r="D131" s="518"/>
      <c r="E131" s="518"/>
      <c r="F131" s="518"/>
      <c r="G131" s="518"/>
      <c r="H131" s="518"/>
      <c r="I131" s="518"/>
      <c r="J131" s="518"/>
      <c r="K131" s="518"/>
      <c r="L131" s="519"/>
    </row>
    <row r="132" spans="1:12">
      <c r="A132" s="1"/>
      <c r="B132" s="520" t="s">
        <v>197</v>
      </c>
      <c r="C132" s="521"/>
      <c r="D132" s="521"/>
      <c r="E132" s="521"/>
      <c r="F132" s="521"/>
      <c r="G132" s="521"/>
      <c r="H132" s="521"/>
      <c r="I132" s="521"/>
      <c r="J132" s="521"/>
      <c r="K132" s="521"/>
      <c r="L132" s="522"/>
    </row>
    <row r="133" spans="1:12">
      <c r="A133" s="1"/>
      <c r="B133" s="523" t="str">
        <f>IF(L100&gt;6,"Output Current has exceeded panel limitations. Consider adding an Auxiliary Power Supply.","The output current is within the panel's limitations.")</f>
        <v>The output current is within the panel's limitations.</v>
      </c>
      <c r="C133" s="524"/>
      <c r="D133" s="524"/>
      <c r="E133" s="524"/>
      <c r="F133" s="524"/>
      <c r="G133" s="524"/>
      <c r="H133" s="524"/>
      <c r="I133" s="524"/>
      <c r="J133" s="524"/>
      <c r="K133" s="524"/>
      <c r="L133" s="525"/>
    </row>
    <row r="134" spans="1:12">
      <c r="A134" s="1"/>
      <c r="B134" s="76"/>
      <c r="C134" s="77"/>
      <c r="D134" s="76"/>
      <c r="E134" s="76"/>
      <c r="F134" s="76"/>
      <c r="G134" s="76"/>
      <c r="H134" s="77"/>
      <c r="I134" s="76"/>
      <c r="J134" s="76"/>
      <c r="K134" s="76"/>
      <c r="L134" s="76"/>
    </row>
    <row r="135" spans="1:12">
      <c r="A135" s="1"/>
      <c r="B135" s="78"/>
      <c r="C135" s="79"/>
      <c r="D135" s="78"/>
      <c r="E135" s="78"/>
      <c r="F135" s="78"/>
      <c r="G135" s="78"/>
      <c r="H135" s="79"/>
      <c r="I135" s="78"/>
      <c r="J135" s="78"/>
      <c r="K135" s="78"/>
      <c r="L135" s="78"/>
    </row>
    <row r="136" spans="1:12" ht="48" customHeight="1">
      <c r="B136" s="80"/>
      <c r="C136" s="480" t="s">
        <v>217</v>
      </c>
      <c r="D136" s="480"/>
      <c r="E136" s="480"/>
      <c r="F136" s="480"/>
      <c r="G136" s="480"/>
      <c r="H136" s="480"/>
      <c r="I136" s="480"/>
      <c r="J136" s="480"/>
      <c r="K136" s="480"/>
      <c r="L136" s="481"/>
    </row>
    <row r="137" spans="1:12">
      <c r="B137" s="514" t="s">
        <v>104</v>
      </c>
      <c r="C137" s="515"/>
      <c r="D137" s="515"/>
      <c r="E137" s="515"/>
      <c r="F137" s="515"/>
      <c r="G137" s="515"/>
      <c r="H137" s="515"/>
      <c r="I137" s="515"/>
      <c r="J137" s="515"/>
      <c r="K137" s="515"/>
      <c r="L137" s="516"/>
    </row>
    <row r="138" spans="1:12">
      <c r="B138" s="7" t="s">
        <v>123</v>
      </c>
      <c r="C138" s="8" t="s">
        <v>11</v>
      </c>
      <c r="D138" s="508" t="s">
        <v>124</v>
      </c>
      <c r="E138" s="509"/>
      <c r="F138" s="510"/>
      <c r="G138" s="9" t="s">
        <v>13</v>
      </c>
      <c r="H138" s="8" t="s">
        <v>11</v>
      </c>
      <c r="I138" s="511" t="s">
        <v>125</v>
      </c>
      <c r="J138" s="512"/>
      <c r="K138" s="513"/>
      <c r="L138" s="10" t="s">
        <v>13</v>
      </c>
    </row>
    <row r="139" spans="1:12">
      <c r="B139" s="81"/>
      <c r="C139" s="27">
        <v>0</v>
      </c>
      <c r="D139" s="82" t="s">
        <v>20</v>
      </c>
      <c r="E139" s="29">
        <v>0</v>
      </c>
      <c r="F139" s="82" t="s">
        <v>21</v>
      </c>
      <c r="G139" s="83" t="str">
        <f t="shared" ref="G139:G148" si="15">IF(C139&gt;0,PRODUCT(C139,E139),"")</f>
        <v/>
      </c>
      <c r="H139" s="27">
        <v>1</v>
      </c>
      <c r="I139" s="82" t="s">
        <v>20</v>
      </c>
      <c r="J139" s="29">
        <v>3</v>
      </c>
      <c r="K139" s="82" t="s">
        <v>21</v>
      </c>
      <c r="L139" s="83">
        <f t="shared" ref="L139:L148" si="16">IF(H139&gt;0,PRODUCT(H139,J139),"")</f>
        <v>3</v>
      </c>
    </row>
    <row r="140" spans="1:12">
      <c r="B140" s="84"/>
      <c r="C140" s="19">
        <v>0</v>
      </c>
      <c r="D140" s="85" t="s">
        <v>20</v>
      </c>
      <c r="E140" s="21">
        <v>0</v>
      </c>
      <c r="F140" s="85" t="s">
        <v>21</v>
      </c>
      <c r="G140" s="86" t="str">
        <f t="shared" si="15"/>
        <v/>
      </c>
      <c r="H140" s="19">
        <f t="shared" ref="H140:H148" si="17">C140</f>
        <v>0</v>
      </c>
      <c r="I140" s="85" t="s">
        <v>20</v>
      </c>
      <c r="J140" s="21">
        <v>0</v>
      </c>
      <c r="K140" s="85" t="s">
        <v>21</v>
      </c>
      <c r="L140" s="86" t="str">
        <f t="shared" si="16"/>
        <v/>
      </c>
    </row>
    <row r="141" spans="1:12">
      <c r="B141" s="84"/>
      <c r="C141" s="19">
        <v>0</v>
      </c>
      <c r="D141" s="85" t="s">
        <v>20</v>
      </c>
      <c r="E141" s="21">
        <v>0</v>
      </c>
      <c r="F141" s="85" t="s">
        <v>21</v>
      </c>
      <c r="G141" s="86" t="str">
        <f t="shared" si="15"/>
        <v/>
      </c>
      <c r="H141" s="19">
        <f t="shared" si="17"/>
        <v>0</v>
      </c>
      <c r="I141" s="85" t="s">
        <v>20</v>
      </c>
      <c r="J141" s="21">
        <v>0</v>
      </c>
      <c r="K141" s="85" t="s">
        <v>21</v>
      </c>
      <c r="L141" s="86" t="str">
        <f t="shared" si="16"/>
        <v/>
      </c>
    </row>
    <row r="142" spans="1:12">
      <c r="B142" s="87"/>
      <c r="C142" s="32">
        <v>0</v>
      </c>
      <c r="D142" s="88" t="s">
        <v>20</v>
      </c>
      <c r="E142" s="34">
        <v>0</v>
      </c>
      <c r="F142" s="88" t="s">
        <v>21</v>
      </c>
      <c r="G142" s="89" t="str">
        <f t="shared" si="15"/>
        <v/>
      </c>
      <c r="H142" s="32">
        <f t="shared" si="17"/>
        <v>0</v>
      </c>
      <c r="I142" s="88" t="s">
        <v>20</v>
      </c>
      <c r="J142" s="34">
        <v>0</v>
      </c>
      <c r="K142" s="88" t="s">
        <v>21</v>
      </c>
      <c r="L142" s="89" t="str">
        <f t="shared" si="16"/>
        <v/>
      </c>
    </row>
    <row r="143" spans="1:12">
      <c r="B143" s="90"/>
      <c r="C143" s="91">
        <v>0</v>
      </c>
      <c r="D143" s="92" t="s">
        <v>20</v>
      </c>
      <c r="E143" s="93">
        <v>0</v>
      </c>
      <c r="F143" s="92" t="s">
        <v>21</v>
      </c>
      <c r="G143" s="94" t="str">
        <f t="shared" si="15"/>
        <v/>
      </c>
      <c r="H143" s="91">
        <f t="shared" si="17"/>
        <v>0</v>
      </c>
      <c r="I143" s="92" t="s">
        <v>20</v>
      </c>
      <c r="J143" s="93">
        <v>0</v>
      </c>
      <c r="K143" s="92" t="s">
        <v>21</v>
      </c>
      <c r="L143" s="94" t="str">
        <f t="shared" si="16"/>
        <v/>
      </c>
    </row>
    <row r="144" spans="1:12">
      <c r="B144" s="90"/>
      <c r="C144" s="91">
        <v>0</v>
      </c>
      <c r="D144" s="92" t="s">
        <v>20</v>
      </c>
      <c r="E144" s="93">
        <v>0</v>
      </c>
      <c r="F144" s="92" t="s">
        <v>21</v>
      </c>
      <c r="G144" s="94" t="str">
        <f t="shared" si="15"/>
        <v/>
      </c>
      <c r="H144" s="91">
        <f t="shared" si="17"/>
        <v>0</v>
      </c>
      <c r="I144" s="92" t="s">
        <v>20</v>
      </c>
      <c r="J144" s="93">
        <v>0</v>
      </c>
      <c r="K144" s="92" t="s">
        <v>21</v>
      </c>
      <c r="L144" s="94" t="str">
        <f t="shared" si="16"/>
        <v/>
      </c>
    </row>
    <row r="145" spans="2:12">
      <c r="B145" s="81"/>
      <c r="C145" s="27">
        <v>0</v>
      </c>
      <c r="D145" s="82" t="s">
        <v>20</v>
      </c>
      <c r="E145" s="29">
        <v>0</v>
      </c>
      <c r="F145" s="82" t="s">
        <v>21</v>
      </c>
      <c r="G145" s="83" t="str">
        <f t="shared" si="15"/>
        <v/>
      </c>
      <c r="H145" s="27">
        <f t="shared" si="17"/>
        <v>0</v>
      </c>
      <c r="I145" s="82" t="s">
        <v>20</v>
      </c>
      <c r="J145" s="29">
        <v>0</v>
      </c>
      <c r="K145" s="82" t="s">
        <v>21</v>
      </c>
      <c r="L145" s="83" t="str">
        <f t="shared" si="16"/>
        <v/>
      </c>
    </row>
    <row r="146" spans="2:12">
      <c r="B146" s="84"/>
      <c r="C146" s="19">
        <v>0</v>
      </c>
      <c r="D146" s="85" t="s">
        <v>20</v>
      </c>
      <c r="E146" s="21">
        <v>0</v>
      </c>
      <c r="F146" s="85" t="s">
        <v>21</v>
      </c>
      <c r="G146" s="86" t="str">
        <f t="shared" si="15"/>
        <v/>
      </c>
      <c r="H146" s="19">
        <f t="shared" si="17"/>
        <v>0</v>
      </c>
      <c r="I146" s="85" t="s">
        <v>20</v>
      </c>
      <c r="J146" s="21">
        <v>0</v>
      </c>
      <c r="K146" s="85" t="s">
        <v>21</v>
      </c>
      <c r="L146" s="86" t="str">
        <f t="shared" si="16"/>
        <v/>
      </c>
    </row>
    <row r="147" spans="2:12">
      <c r="B147" s="84"/>
      <c r="C147" s="19">
        <v>0</v>
      </c>
      <c r="D147" s="85" t="s">
        <v>20</v>
      </c>
      <c r="E147" s="21">
        <v>0</v>
      </c>
      <c r="F147" s="85" t="s">
        <v>21</v>
      </c>
      <c r="G147" s="86" t="str">
        <f t="shared" si="15"/>
        <v/>
      </c>
      <c r="H147" s="19">
        <f t="shared" si="17"/>
        <v>0</v>
      </c>
      <c r="I147" s="85" t="s">
        <v>20</v>
      </c>
      <c r="J147" s="21">
        <v>0</v>
      </c>
      <c r="K147" s="85" t="s">
        <v>21</v>
      </c>
      <c r="L147" s="86" t="str">
        <f t="shared" si="16"/>
        <v/>
      </c>
    </row>
    <row r="148" spans="2:12">
      <c r="B148" s="87"/>
      <c r="C148" s="32">
        <v>0</v>
      </c>
      <c r="D148" s="88" t="s">
        <v>20</v>
      </c>
      <c r="E148" s="34">
        <v>0</v>
      </c>
      <c r="F148" s="88" t="s">
        <v>21</v>
      </c>
      <c r="G148" s="89" t="str">
        <f t="shared" si="15"/>
        <v/>
      </c>
      <c r="H148" s="32">
        <f t="shared" si="17"/>
        <v>0</v>
      </c>
      <c r="I148" s="88" t="s">
        <v>20</v>
      </c>
      <c r="J148" s="34">
        <v>0</v>
      </c>
      <c r="K148" s="95" t="s">
        <v>21</v>
      </c>
      <c r="L148" s="96" t="str">
        <f t="shared" si="16"/>
        <v/>
      </c>
    </row>
    <row r="149" spans="2:12">
      <c r="B149" s="499" t="s">
        <v>106</v>
      </c>
      <c r="C149" s="500"/>
      <c r="D149" s="500"/>
      <c r="E149" s="500"/>
      <c r="F149" s="500"/>
      <c r="G149" s="97">
        <f>SUM(G139:G148)</f>
        <v>0</v>
      </c>
      <c r="H149" s="501" t="s">
        <v>107</v>
      </c>
      <c r="I149" s="502"/>
      <c r="J149" s="502"/>
      <c r="K149" s="503"/>
      <c r="L149" s="97">
        <f>SUM(L139:L148)</f>
        <v>3</v>
      </c>
    </row>
    <row r="151" spans="2:12">
      <c r="B151" s="514" t="s">
        <v>105</v>
      </c>
      <c r="C151" s="515"/>
      <c r="D151" s="515"/>
      <c r="E151" s="515"/>
      <c r="F151" s="515"/>
      <c r="G151" s="515"/>
      <c r="H151" s="515"/>
      <c r="I151" s="515"/>
      <c r="J151" s="515"/>
      <c r="K151" s="515"/>
      <c r="L151" s="516"/>
    </row>
    <row r="152" spans="2:12">
      <c r="B152" s="7" t="s">
        <v>123</v>
      </c>
      <c r="C152" s="8" t="s">
        <v>11</v>
      </c>
      <c r="D152" s="508" t="s">
        <v>124</v>
      </c>
      <c r="E152" s="509"/>
      <c r="F152" s="510"/>
      <c r="G152" s="9" t="s">
        <v>13</v>
      </c>
      <c r="H152" s="8" t="s">
        <v>11</v>
      </c>
      <c r="I152" s="511" t="s">
        <v>125</v>
      </c>
      <c r="J152" s="512"/>
      <c r="K152" s="513"/>
      <c r="L152" s="10" t="s">
        <v>13</v>
      </c>
    </row>
    <row r="153" spans="2:12">
      <c r="B153" s="81"/>
      <c r="C153" s="27">
        <v>0</v>
      </c>
      <c r="D153" s="82" t="s">
        <v>20</v>
      </c>
      <c r="E153" s="29">
        <v>0</v>
      </c>
      <c r="F153" s="82" t="s">
        <v>21</v>
      </c>
      <c r="G153" s="83" t="str">
        <f t="shared" ref="G153:G162" si="18">IF(C153&gt;0,PRODUCT(C153,E153),"")</f>
        <v/>
      </c>
      <c r="H153" s="27">
        <f t="shared" ref="H153:H162" si="19">C153</f>
        <v>0</v>
      </c>
      <c r="I153" s="82" t="s">
        <v>20</v>
      </c>
      <c r="J153" s="29">
        <v>0</v>
      </c>
      <c r="K153" s="82" t="s">
        <v>21</v>
      </c>
      <c r="L153" s="83" t="str">
        <f t="shared" ref="L153:L162" si="20">IF(H153&gt;0,PRODUCT(H153,J153),"")</f>
        <v/>
      </c>
    </row>
    <row r="154" spans="2:12">
      <c r="B154" s="84"/>
      <c r="C154" s="19">
        <v>0</v>
      </c>
      <c r="D154" s="85" t="s">
        <v>20</v>
      </c>
      <c r="E154" s="21">
        <v>0</v>
      </c>
      <c r="F154" s="85" t="s">
        <v>21</v>
      </c>
      <c r="G154" s="86" t="str">
        <f t="shared" si="18"/>
        <v/>
      </c>
      <c r="H154" s="19">
        <f t="shared" si="19"/>
        <v>0</v>
      </c>
      <c r="I154" s="85" t="s">
        <v>20</v>
      </c>
      <c r="J154" s="21">
        <v>0</v>
      </c>
      <c r="K154" s="85" t="s">
        <v>21</v>
      </c>
      <c r="L154" s="86" t="str">
        <f t="shared" si="20"/>
        <v/>
      </c>
    </row>
    <row r="155" spans="2:12">
      <c r="B155" s="84"/>
      <c r="C155" s="19">
        <v>0</v>
      </c>
      <c r="D155" s="85" t="s">
        <v>20</v>
      </c>
      <c r="E155" s="21">
        <v>0</v>
      </c>
      <c r="F155" s="85" t="s">
        <v>21</v>
      </c>
      <c r="G155" s="86" t="str">
        <f t="shared" si="18"/>
        <v/>
      </c>
      <c r="H155" s="19">
        <f t="shared" si="19"/>
        <v>0</v>
      </c>
      <c r="I155" s="85" t="s">
        <v>20</v>
      </c>
      <c r="J155" s="21">
        <v>0</v>
      </c>
      <c r="K155" s="85" t="s">
        <v>21</v>
      </c>
      <c r="L155" s="86" t="str">
        <f t="shared" si="20"/>
        <v/>
      </c>
    </row>
    <row r="156" spans="2:12">
      <c r="B156" s="87"/>
      <c r="C156" s="32">
        <v>0</v>
      </c>
      <c r="D156" s="88" t="s">
        <v>20</v>
      </c>
      <c r="E156" s="34">
        <v>0</v>
      </c>
      <c r="F156" s="88" t="s">
        <v>21</v>
      </c>
      <c r="G156" s="89" t="str">
        <f t="shared" si="18"/>
        <v/>
      </c>
      <c r="H156" s="32">
        <f t="shared" si="19"/>
        <v>0</v>
      </c>
      <c r="I156" s="88" t="s">
        <v>20</v>
      </c>
      <c r="J156" s="34">
        <v>0</v>
      </c>
      <c r="K156" s="88" t="s">
        <v>21</v>
      </c>
      <c r="L156" s="89" t="str">
        <f t="shared" si="20"/>
        <v/>
      </c>
    </row>
    <row r="157" spans="2:12">
      <c r="B157" s="90"/>
      <c r="C157" s="91">
        <v>0</v>
      </c>
      <c r="D157" s="92" t="s">
        <v>20</v>
      </c>
      <c r="E157" s="93">
        <v>0</v>
      </c>
      <c r="F157" s="92" t="s">
        <v>21</v>
      </c>
      <c r="G157" s="94" t="str">
        <f t="shared" si="18"/>
        <v/>
      </c>
      <c r="H157" s="91">
        <f t="shared" si="19"/>
        <v>0</v>
      </c>
      <c r="I157" s="92" t="s">
        <v>20</v>
      </c>
      <c r="J157" s="93">
        <v>0</v>
      </c>
      <c r="K157" s="92" t="s">
        <v>21</v>
      </c>
      <c r="L157" s="94" t="str">
        <f t="shared" si="20"/>
        <v/>
      </c>
    </row>
    <row r="158" spans="2:12">
      <c r="B158" s="90"/>
      <c r="C158" s="91">
        <v>0</v>
      </c>
      <c r="D158" s="92" t="s">
        <v>20</v>
      </c>
      <c r="E158" s="93">
        <v>0</v>
      </c>
      <c r="F158" s="92" t="s">
        <v>21</v>
      </c>
      <c r="G158" s="94" t="str">
        <f t="shared" si="18"/>
        <v/>
      </c>
      <c r="H158" s="91">
        <f t="shared" si="19"/>
        <v>0</v>
      </c>
      <c r="I158" s="92" t="s">
        <v>20</v>
      </c>
      <c r="J158" s="93">
        <v>0</v>
      </c>
      <c r="K158" s="92" t="s">
        <v>21</v>
      </c>
      <c r="L158" s="94" t="str">
        <f t="shared" si="20"/>
        <v/>
      </c>
    </row>
    <row r="159" spans="2:12">
      <c r="B159" s="81"/>
      <c r="C159" s="27">
        <v>0</v>
      </c>
      <c r="D159" s="82" t="s">
        <v>20</v>
      </c>
      <c r="E159" s="29">
        <v>0</v>
      </c>
      <c r="F159" s="82" t="s">
        <v>21</v>
      </c>
      <c r="G159" s="83" t="str">
        <f t="shared" si="18"/>
        <v/>
      </c>
      <c r="H159" s="27">
        <f t="shared" si="19"/>
        <v>0</v>
      </c>
      <c r="I159" s="82" t="s">
        <v>20</v>
      </c>
      <c r="J159" s="29">
        <v>0</v>
      </c>
      <c r="K159" s="82" t="s">
        <v>21</v>
      </c>
      <c r="L159" s="83" t="str">
        <f t="shared" si="20"/>
        <v/>
      </c>
    </row>
    <row r="160" spans="2:12">
      <c r="B160" s="84"/>
      <c r="C160" s="19">
        <v>0</v>
      </c>
      <c r="D160" s="85" t="s">
        <v>20</v>
      </c>
      <c r="E160" s="21">
        <v>0</v>
      </c>
      <c r="F160" s="85" t="s">
        <v>21</v>
      </c>
      <c r="G160" s="86" t="str">
        <f t="shared" si="18"/>
        <v/>
      </c>
      <c r="H160" s="19">
        <f t="shared" si="19"/>
        <v>0</v>
      </c>
      <c r="I160" s="85" t="s">
        <v>20</v>
      </c>
      <c r="J160" s="21">
        <v>0</v>
      </c>
      <c r="K160" s="85" t="s">
        <v>21</v>
      </c>
      <c r="L160" s="86" t="str">
        <f t="shared" si="20"/>
        <v/>
      </c>
    </row>
    <row r="161" spans="2:12">
      <c r="B161" s="84"/>
      <c r="C161" s="19">
        <v>0</v>
      </c>
      <c r="D161" s="85" t="s">
        <v>20</v>
      </c>
      <c r="E161" s="21">
        <v>0</v>
      </c>
      <c r="F161" s="85" t="s">
        <v>21</v>
      </c>
      <c r="G161" s="86" t="str">
        <f t="shared" si="18"/>
        <v/>
      </c>
      <c r="H161" s="19">
        <f t="shared" si="19"/>
        <v>0</v>
      </c>
      <c r="I161" s="85" t="s">
        <v>20</v>
      </c>
      <c r="J161" s="21">
        <v>0</v>
      </c>
      <c r="K161" s="85" t="s">
        <v>21</v>
      </c>
      <c r="L161" s="86" t="str">
        <f t="shared" si="20"/>
        <v/>
      </c>
    </row>
    <row r="162" spans="2:12">
      <c r="B162" s="87"/>
      <c r="C162" s="32">
        <v>0</v>
      </c>
      <c r="D162" s="88" t="s">
        <v>20</v>
      </c>
      <c r="E162" s="34">
        <v>0</v>
      </c>
      <c r="F162" s="88" t="s">
        <v>21</v>
      </c>
      <c r="G162" s="89" t="str">
        <f t="shared" si="18"/>
        <v/>
      </c>
      <c r="H162" s="32">
        <f t="shared" si="19"/>
        <v>0</v>
      </c>
      <c r="I162" s="88" t="s">
        <v>20</v>
      </c>
      <c r="J162" s="34">
        <v>0</v>
      </c>
      <c r="K162" s="95" t="s">
        <v>21</v>
      </c>
      <c r="L162" s="96" t="str">
        <f t="shared" si="20"/>
        <v/>
      </c>
    </row>
    <row r="163" spans="2:12">
      <c r="B163" s="499" t="s">
        <v>106</v>
      </c>
      <c r="C163" s="500"/>
      <c r="D163" s="500"/>
      <c r="E163" s="500"/>
      <c r="F163" s="500"/>
      <c r="G163" s="97">
        <f>SUM(G153:G162)</f>
        <v>0</v>
      </c>
      <c r="H163" s="501" t="s">
        <v>107</v>
      </c>
      <c r="I163" s="502"/>
      <c r="J163" s="502"/>
      <c r="K163" s="503"/>
      <c r="L163" s="97">
        <f>SUM(L153:L162)</f>
        <v>0</v>
      </c>
    </row>
    <row r="165" spans="2:12">
      <c r="B165" s="514" t="s">
        <v>184</v>
      </c>
      <c r="C165" s="515"/>
      <c r="D165" s="515"/>
      <c r="E165" s="515"/>
      <c r="F165" s="515"/>
      <c r="G165" s="515"/>
      <c r="H165" s="515"/>
      <c r="I165" s="515"/>
      <c r="J165" s="515"/>
      <c r="K165" s="515"/>
      <c r="L165" s="516"/>
    </row>
    <row r="166" spans="2:12">
      <c r="B166" s="7" t="s">
        <v>123</v>
      </c>
      <c r="C166" s="8" t="s">
        <v>11</v>
      </c>
      <c r="D166" s="508" t="s">
        <v>124</v>
      </c>
      <c r="E166" s="509"/>
      <c r="F166" s="510"/>
      <c r="G166" s="9" t="s">
        <v>13</v>
      </c>
      <c r="H166" s="8" t="s">
        <v>11</v>
      </c>
      <c r="I166" s="511" t="s">
        <v>125</v>
      </c>
      <c r="J166" s="512"/>
      <c r="K166" s="513"/>
      <c r="L166" s="10" t="s">
        <v>13</v>
      </c>
    </row>
    <row r="167" spans="2:12">
      <c r="B167" s="81"/>
      <c r="C167" s="27">
        <v>0</v>
      </c>
      <c r="D167" s="82" t="s">
        <v>20</v>
      </c>
      <c r="E167" s="29">
        <v>0</v>
      </c>
      <c r="F167" s="82" t="s">
        <v>21</v>
      </c>
      <c r="G167" s="83" t="str">
        <f t="shared" ref="G167:G176" si="21">IF(C167&gt;0,PRODUCT(C167,E167),"")</f>
        <v/>
      </c>
      <c r="H167" s="27">
        <f t="shared" ref="H167:H176" si="22">C167</f>
        <v>0</v>
      </c>
      <c r="I167" s="82" t="s">
        <v>20</v>
      </c>
      <c r="J167" s="29">
        <v>0</v>
      </c>
      <c r="K167" s="82" t="s">
        <v>21</v>
      </c>
      <c r="L167" s="83" t="str">
        <f t="shared" ref="L167:L176" si="23">IF(H167&gt;0,PRODUCT(H167,J167),"")</f>
        <v/>
      </c>
    </row>
    <row r="168" spans="2:12">
      <c r="B168" s="84"/>
      <c r="C168" s="19">
        <v>0</v>
      </c>
      <c r="D168" s="85" t="s">
        <v>20</v>
      </c>
      <c r="E168" s="21">
        <v>0</v>
      </c>
      <c r="F168" s="85" t="s">
        <v>21</v>
      </c>
      <c r="G168" s="86" t="str">
        <f t="shared" si="21"/>
        <v/>
      </c>
      <c r="H168" s="19">
        <f t="shared" si="22"/>
        <v>0</v>
      </c>
      <c r="I168" s="85" t="s">
        <v>20</v>
      </c>
      <c r="J168" s="21">
        <v>0</v>
      </c>
      <c r="K168" s="85" t="s">
        <v>21</v>
      </c>
      <c r="L168" s="86" t="str">
        <f t="shared" si="23"/>
        <v/>
      </c>
    </row>
    <row r="169" spans="2:12">
      <c r="B169" s="84"/>
      <c r="C169" s="19">
        <v>0</v>
      </c>
      <c r="D169" s="85" t="s">
        <v>20</v>
      </c>
      <c r="E169" s="21">
        <v>0</v>
      </c>
      <c r="F169" s="85" t="s">
        <v>21</v>
      </c>
      <c r="G169" s="86" t="str">
        <f t="shared" si="21"/>
        <v/>
      </c>
      <c r="H169" s="19">
        <f t="shared" si="22"/>
        <v>0</v>
      </c>
      <c r="I169" s="85" t="s">
        <v>20</v>
      </c>
      <c r="J169" s="21">
        <v>0</v>
      </c>
      <c r="K169" s="85" t="s">
        <v>21</v>
      </c>
      <c r="L169" s="86" t="str">
        <f t="shared" si="23"/>
        <v/>
      </c>
    </row>
    <row r="170" spans="2:12">
      <c r="B170" s="87"/>
      <c r="C170" s="32">
        <v>0</v>
      </c>
      <c r="D170" s="88" t="s">
        <v>20</v>
      </c>
      <c r="E170" s="34">
        <v>0</v>
      </c>
      <c r="F170" s="88" t="s">
        <v>21</v>
      </c>
      <c r="G170" s="89" t="str">
        <f t="shared" si="21"/>
        <v/>
      </c>
      <c r="H170" s="32">
        <f t="shared" si="22"/>
        <v>0</v>
      </c>
      <c r="I170" s="88" t="s">
        <v>20</v>
      </c>
      <c r="J170" s="34">
        <v>0</v>
      </c>
      <c r="K170" s="88" t="s">
        <v>21</v>
      </c>
      <c r="L170" s="89" t="str">
        <f t="shared" si="23"/>
        <v/>
      </c>
    </row>
    <row r="171" spans="2:12">
      <c r="B171" s="90"/>
      <c r="C171" s="91">
        <v>0</v>
      </c>
      <c r="D171" s="92" t="s">
        <v>20</v>
      </c>
      <c r="E171" s="93">
        <v>0</v>
      </c>
      <c r="F171" s="92" t="s">
        <v>21</v>
      </c>
      <c r="G171" s="94" t="str">
        <f t="shared" si="21"/>
        <v/>
      </c>
      <c r="H171" s="91">
        <f t="shared" si="22"/>
        <v>0</v>
      </c>
      <c r="I171" s="92" t="s">
        <v>20</v>
      </c>
      <c r="J171" s="93">
        <v>0</v>
      </c>
      <c r="K171" s="92" t="s">
        <v>21</v>
      </c>
      <c r="L171" s="94" t="str">
        <f t="shared" si="23"/>
        <v/>
      </c>
    </row>
    <row r="172" spans="2:12">
      <c r="B172" s="90"/>
      <c r="C172" s="91">
        <v>0</v>
      </c>
      <c r="D172" s="92" t="s">
        <v>20</v>
      </c>
      <c r="E172" s="93">
        <v>0</v>
      </c>
      <c r="F172" s="92" t="s">
        <v>21</v>
      </c>
      <c r="G172" s="94" t="str">
        <f t="shared" si="21"/>
        <v/>
      </c>
      <c r="H172" s="91">
        <f t="shared" si="22"/>
        <v>0</v>
      </c>
      <c r="I172" s="92" t="s">
        <v>20</v>
      </c>
      <c r="J172" s="93">
        <v>0</v>
      </c>
      <c r="K172" s="92" t="s">
        <v>21</v>
      </c>
      <c r="L172" s="94" t="str">
        <f t="shared" si="23"/>
        <v/>
      </c>
    </row>
    <row r="173" spans="2:12">
      <c r="B173" s="81"/>
      <c r="C173" s="27">
        <v>0</v>
      </c>
      <c r="D173" s="82" t="s">
        <v>20</v>
      </c>
      <c r="E173" s="29">
        <v>0</v>
      </c>
      <c r="F173" s="82" t="s">
        <v>21</v>
      </c>
      <c r="G173" s="83" t="str">
        <f t="shared" si="21"/>
        <v/>
      </c>
      <c r="H173" s="27">
        <f t="shared" si="22"/>
        <v>0</v>
      </c>
      <c r="I173" s="82" t="s">
        <v>20</v>
      </c>
      <c r="J173" s="29">
        <v>0</v>
      </c>
      <c r="K173" s="82" t="s">
        <v>21</v>
      </c>
      <c r="L173" s="83" t="str">
        <f t="shared" si="23"/>
        <v/>
      </c>
    </row>
    <row r="174" spans="2:12">
      <c r="B174" s="84"/>
      <c r="C174" s="19">
        <v>0</v>
      </c>
      <c r="D174" s="85" t="s">
        <v>20</v>
      </c>
      <c r="E174" s="21">
        <v>0</v>
      </c>
      <c r="F174" s="85" t="s">
        <v>21</v>
      </c>
      <c r="G174" s="86" t="str">
        <f t="shared" si="21"/>
        <v/>
      </c>
      <c r="H174" s="19">
        <f t="shared" si="22"/>
        <v>0</v>
      </c>
      <c r="I174" s="85" t="s">
        <v>20</v>
      </c>
      <c r="J174" s="21">
        <v>0</v>
      </c>
      <c r="K174" s="85" t="s">
        <v>21</v>
      </c>
      <c r="L174" s="86" t="str">
        <f t="shared" si="23"/>
        <v/>
      </c>
    </row>
    <row r="175" spans="2:12">
      <c r="B175" s="84"/>
      <c r="C175" s="19">
        <v>0</v>
      </c>
      <c r="D175" s="85" t="s">
        <v>20</v>
      </c>
      <c r="E175" s="21">
        <v>0</v>
      </c>
      <c r="F175" s="85" t="s">
        <v>21</v>
      </c>
      <c r="G175" s="86" t="str">
        <f t="shared" si="21"/>
        <v/>
      </c>
      <c r="H175" s="19">
        <f t="shared" si="22"/>
        <v>0</v>
      </c>
      <c r="I175" s="85" t="s">
        <v>20</v>
      </c>
      <c r="J175" s="21">
        <v>0</v>
      </c>
      <c r="K175" s="85" t="s">
        <v>21</v>
      </c>
      <c r="L175" s="86" t="str">
        <f t="shared" si="23"/>
        <v/>
      </c>
    </row>
    <row r="176" spans="2:12">
      <c r="B176" s="87"/>
      <c r="C176" s="32">
        <v>0</v>
      </c>
      <c r="D176" s="88" t="s">
        <v>20</v>
      </c>
      <c r="E176" s="34">
        <v>0</v>
      </c>
      <c r="F176" s="88" t="s">
        <v>21</v>
      </c>
      <c r="G176" s="89" t="str">
        <f t="shared" si="21"/>
        <v/>
      </c>
      <c r="H176" s="32">
        <f t="shared" si="22"/>
        <v>0</v>
      </c>
      <c r="I176" s="88" t="s">
        <v>20</v>
      </c>
      <c r="J176" s="34">
        <v>0</v>
      </c>
      <c r="K176" s="95" t="s">
        <v>21</v>
      </c>
      <c r="L176" s="96" t="str">
        <f t="shared" si="23"/>
        <v/>
      </c>
    </row>
    <row r="177" spans="2:12">
      <c r="B177" s="499" t="s">
        <v>106</v>
      </c>
      <c r="C177" s="500"/>
      <c r="D177" s="500"/>
      <c r="E177" s="500"/>
      <c r="F177" s="500"/>
      <c r="G177" s="97">
        <f>SUM(G167:G176)</f>
        <v>0</v>
      </c>
      <c r="H177" s="501" t="s">
        <v>107</v>
      </c>
      <c r="I177" s="502"/>
      <c r="J177" s="502"/>
      <c r="K177" s="503"/>
      <c r="L177" s="97">
        <f>SUM(L167:L176)</f>
        <v>0</v>
      </c>
    </row>
    <row r="179" spans="2:12">
      <c r="B179" s="514" t="s">
        <v>185</v>
      </c>
      <c r="C179" s="515"/>
      <c r="D179" s="515"/>
      <c r="E179" s="515"/>
      <c r="F179" s="515"/>
      <c r="G179" s="515"/>
      <c r="H179" s="515"/>
      <c r="I179" s="515"/>
      <c r="J179" s="515"/>
      <c r="K179" s="515"/>
      <c r="L179" s="516"/>
    </row>
    <row r="180" spans="2:12">
      <c r="B180" s="7" t="s">
        <v>123</v>
      </c>
      <c r="C180" s="8" t="s">
        <v>11</v>
      </c>
      <c r="D180" s="508" t="s">
        <v>124</v>
      </c>
      <c r="E180" s="509"/>
      <c r="F180" s="510"/>
      <c r="G180" s="9" t="s">
        <v>13</v>
      </c>
      <c r="H180" s="8" t="s">
        <v>11</v>
      </c>
      <c r="I180" s="511" t="s">
        <v>125</v>
      </c>
      <c r="J180" s="512"/>
      <c r="K180" s="513"/>
      <c r="L180" s="10" t="s">
        <v>13</v>
      </c>
    </row>
    <row r="181" spans="2:12">
      <c r="B181" s="81"/>
      <c r="C181" s="27">
        <v>0</v>
      </c>
      <c r="D181" s="82" t="s">
        <v>20</v>
      </c>
      <c r="E181" s="29">
        <v>0</v>
      </c>
      <c r="F181" s="82" t="s">
        <v>21</v>
      </c>
      <c r="G181" s="83" t="str">
        <f t="shared" ref="G181:G190" si="24">IF(C181&gt;0,PRODUCT(C181,E181),"")</f>
        <v/>
      </c>
      <c r="H181" s="27">
        <f t="shared" ref="H181:H190" si="25">C181</f>
        <v>0</v>
      </c>
      <c r="I181" s="82" t="s">
        <v>20</v>
      </c>
      <c r="J181" s="29">
        <v>0</v>
      </c>
      <c r="K181" s="82" t="s">
        <v>21</v>
      </c>
      <c r="L181" s="83" t="str">
        <f t="shared" ref="L181:L190" si="26">IF(H181&gt;0,PRODUCT(H181,J181),"")</f>
        <v/>
      </c>
    </row>
    <row r="182" spans="2:12">
      <c r="B182" s="84"/>
      <c r="C182" s="19">
        <v>0</v>
      </c>
      <c r="D182" s="85" t="s">
        <v>20</v>
      </c>
      <c r="E182" s="21">
        <v>0</v>
      </c>
      <c r="F182" s="85" t="s">
        <v>21</v>
      </c>
      <c r="G182" s="86" t="str">
        <f t="shared" si="24"/>
        <v/>
      </c>
      <c r="H182" s="19">
        <f t="shared" si="25"/>
        <v>0</v>
      </c>
      <c r="I182" s="85" t="s">
        <v>20</v>
      </c>
      <c r="J182" s="21">
        <v>0</v>
      </c>
      <c r="K182" s="85" t="s">
        <v>21</v>
      </c>
      <c r="L182" s="86" t="str">
        <f t="shared" si="26"/>
        <v/>
      </c>
    </row>
    <row r="183" spans="2:12">
      <c r="B183" s="84"/>
      <c r="C183" s="19">
        <v>0</v>
      </c>
      <c r="D183" s="85" t="s">
        <v>20</v>
      </c>
      <c r="E183" s="21">
        <v>0</v>
      </c>
      <c r="F183" s="85" t="s">
        <v>21</v>
      </c>
      <c r="G183" s="86" t="str">
        <f t="shared" si="24"/>
        <v/>
      </c>
      <c r="H183" s="19">
        <f t="shared" si="25"/>
        <v>0</v>
      </c>
      <c r="I183" s="85" t="s">
        <v>20</v>
      </c>
      <c r="J183" s="21">
        <v>0</v>
      </c>
      <c r="K183" s="85" t="s">
        <v>21</v>
      </c>
      <c r="L183" s="86" t="str">
        <f t="shared" si="26"/>
        <v/>
      </c>
    </row>
    <row r="184" spans="2:12">
      <c r="B184" s="87"/>
      <c r="C184" s="32">
        <v>0</v>
      </c>
      <c r="D184" s="88" t="s">
        <v>20</v>
      </c>
      <c r="E184" s="34">
        <v>0</v>
      </c>
      <c r="F184" s="88" t="s">
        <v>21</v>
      </c>
      <c r="G184" s="89" t="str">
        <f t="shared" si="24"/>
        <v/>
      </c>
      <c r="H184" s="32">
        <f t="shared" si="25"/>
        <v>0</v>
      </c>
      <c r="I184" s="88" t="s">
        <v>20</v>
      </c>
      <c r="J184" s="34">
        <v>0</v>
      </c>
      <c r="K184" s="88" t="s">
        <v>21</v>
      </c>
      <c r="L184" s="89" t="str">
        <f t="shared" si="26"/>
        <v/>
      </c>
    </row>
    <row r="185" spans="2:12">
      <c r="B185" s="90"/>
      <c r="C185" s="91">
        <v>0</v>
      </c>
      <c r="D185" s="92" t="s">
        <v>20</v>
      </c>
      <c r="E185" s="93">
        <v>0</v>
      </c>
      <c r="F185" s="92" t="s">
        <v>21</v>
      </c>
      <c r="G185" s="94" t="str">
        <f t="shared" si="24"/>
        <v/>
      </c>
      <c r="H185" s="91">
        <f t="shared" si="25"/>
        <v>0</v>
      </c>
      <c r="I185" s="92" t="s">
        <v>20</v>
      </c>
      <c r="J185" s="93">
        <v>0</v>
      </c>
      <c r="K185" s="92" t="s">
        <v>21</v>
      </c>
      <c r="L185" s="94" t="str">
        <f t="shared" si="26"/>
        <v/>
      </c>
    </row>
    <row r="186" spans="2:12">
      <c r="B186" s="90"/>
      <c r="C186" s="91">
        <v>0</v>
      </c>
      <c r="D186" s="92" t="s">
        <v>20</v>
      </c>
      <c r="E186" s="93">
        <v>0</v>
      </c>
      <c r="F186" s="92" t="s">
        <v>21</v>
      </c>
      <c r="G186" s="94" t="str">
        <f t="shared" si="24"/>
        <v/>
      </c>
      <c r="H186" s="91">
        <f t="shared" si="25"/>
        <v>0</v>
      </c>
      <c r="I186" s="92" t="s">
        <v>20</v>
      </c>
      <c r="J186" s="93">
        <v>0</v>
      </c>
      <c r="K186" s="92" t="s">
        <v>21</v>
      </c>
      <c r="L186" s="94" t="str">
        <f t="shared" si="26"/>
        <v/>
      </c>
    </row>
    <row r="187" spans="2:12">
      <c r="B187" s="81"/>
      <c r="C187" s="27">
        <v>0</v>
      </c>
      <c r="D187" s="82" t="s">
        <v>20</v>
      </c>
      <c r="E187" s="29">
        <v>0</v>
      </c>
      <c r="F187" s="82" t="s">
        <v>21</v>
      </c>
      <c r="G187" s="83" t="str">
        <f t="shared" si="24"/>
        <v/>
      </c>
      <c r="H187" s="27">
        <f t="shared" si="25"/>
        <v>0</v>
      </c>
      <c r="I187" s="82" t="s">
        <v>20</v>
      </c>
      <c r="J187" s="29">
        <v>0</v>
      </c>
      <c r="K187" s="82" t="s">
        <v>21</v>
      </c>
      <c r="L187" s="83" t="str">
        <f t="shared" si="26"/>
        <v/>
      </c>
    </row>
    <row r="188" spans="2:12">
      <c r="B188" s="84"/>
      <c r="C188" s="19">
        <v>0</v>
      </c>
      <c r="D188" s="85" t="s">
        <v>20</v>
      </c>
      <c r="E188" s="21">
        <v>0</v>
      </c>
      <c r="F188" s="85" t="s">
        <v>21</v>
      </c>
      <c r="G188" s="86" t="str">
        <f t="shared" si="24"/>
        <v/>
      </c>
      <c r="H188" s="19">
        <f t="shared" si="25"/>
        <v>0</v>
      </c>
      <c r="I188" s="85" t="s">
        <v>20</v>
      </c>
      <c r="J188" s="21">
        <v>0</v>
      </c>
      <c r="K188" s="85" t="s">
        <v>21</v>
      </c>
      <c r="L188" s="86" t="str">
        <f t="shared" si="26"/>
        <v/>
      </c>
    </row>
    <row r="189" spans="2:12">
      <c r="B189" s="84"/>
      <c r="C189" s="19">
        <v>0</v>
      </c>
      <c r="D189" s="85" t="s">
        <v>20</v>
      </c>
      <c r="E189" s="21">
        <v>0</v>
      </c>
      <c r="F189" s="85" t="s">
        <v>21</v>
      </c>
      <c r="G189" s="86" t="str">
        <f t="shared" si="24"/>
        <v/>
      </c>
      <c r="H189" s="19">
        <f t="shared" si="25"/>
        <v>0</v>
      </c>
      <c r="I189" s="85" t="s">
        <v>20</v>
      </c>
      <c r="J189" s="21">
        <v>0</v>
      </c>
      <c r="K189" s="85" t="s">
        <v>21</v>
      </c>
      <c r="L189" s="86" t="str">
        <f t="shared" si="26"/>
        <v/>
      </c>
    </row>
    <row r="190" spans="2:12">
      <c r="B190" s="87"/>
      <c r="C190" s="32">
        <v>0</v>
      </c>
      <c r="D190" s="88" t="s">
        <v>20</v>
      </c>
      <c r="E190" s="34">
        <v>0</v>
      </c>
      <c r="F190" s="88" t="s">
        <v>21</v>
      </c>
      <c r="G190" s="89" t="str">
        <f t="shared" si="24"/>
        <v/>
      </c>
      <c r="H190" s="32">
        <f t="shared" si="25"/>
        <v>0</v>
      </c>
      <c r="I190" s="88" t="s">
        <v>20</v>
      </c>
      <c r="J190" s="34">
        <v>0</v>
      </c>
      <c r="K190" s="95" t="s">
        <v>21</v>
      </c>
      <c r="L190" s="96" t="str">
        <f t="shared" si="26"/>
        <v/>
      </c>
    </row>
    <row r="191" spans="2:12">
      <c r="B191" s="499" t="s">
        <v>106</v>
      </c>
      <c r="C191" s="500"/>
      <c r="D191" s="500"/>
      <c r="E191" s="500"/>
      <c r="F191" s="500"/>
      <c r="G191" s="97">
        <f>SUM(G181:G190)</f>
        <v>0</v>
      </c>
      <c r="H191" s="501" t="s">
        <v>107</v>
      </c>
      <c r="I191" s="502"/>
      <c r="J191" s="502"/>
      <c r="K191" s="503"/>
      <c r="L191" s="97">
        <f>SUM(L181:L190)</f>
        <v>0</v>
      </c>
    </row>
    <row r="193" spans="2:12">
      <c r="B193" s="514" t="s">
        <v>202</v>
      </c>
      <c r="C193" s="515"/>
      <c r="D193" s="515"/>
      <c r="E193" s="515"/>
      <c r="F193" s="515"/>
      <c r="G193" s="515"/>
      <c r="H193" s="515"/>
      <c r="I193" s="515"/>
      <c r="J193" s="515"/>
      <c r="K193" s="515"/>
      <c r="L193" s="516"/>
    </row>
    <row r="194" spans="2:12">
      <c r="B194" s="7" t="s">
        <v>123</v>
      </c>
      <c r="C194" s="8" t="s">
        <v>11</v>
      </c>
      <c r="D194" s="508" t="s">
        <v>124</v>
      </c>
      <c r="E194" s="509"/>
      <c r="F194" s="510"/>
      <c r="G194" s="9" t="s">
        <v>13</v>
      </c>
      <c r="H194" s="8" t="s">
        <v>11</v>
      </c>
      <c r="I194" s="511" t="s">
        <v>125</v>
      </c>
      <c r="J194" s="512"/>
      <c r="K194" s="513"/>
      <c r="L194" s="10" t="s">
        <v>13</v>
      </c>
    </row>
    <row r="195" spans="2:12">
      <c r="B195" s="81"/>
      <c r="C195" s="27">
        <v>0</v>
      </c>
      <c r="D195" s="82" t="s">
        <v>20</v>
      </c>
      <c r="E195" s="29">
        <v>0</v>
      </c>
      <c r="F195" s="82" t="s">
        <v>21</v>
      </c>
      <c r="G195" s="83" t="str">
        <f t="shared" ref="G195:G204" si="27">IF(C195&gt;0,PRODUCT(C195,E195),"")</f>
        <v/>
      </c>
      <c r="H195" s="27">
        <f t="shared" ref="H195:H204" si="28">C195</f>
        <v>0</v>
      </c>
      <c r="I195" s="82" t="s">
        <v>20</v>
      </c>
      <c r="J195" s="29">
        <v>0</v>
      </c>
      <c r="K195" s="82" t="s">
        <v>21</v>
      </c>
      <c r="L195" s="83" t="str">
        <f t="shared" ref="L195:L204" si="29">IF(H195&gt;0,PRODUCT(H195,J195),"")</f>
        <v/>
      </c>
    </row>
    <row r="196" spans="2:12">
      <c r="B196" s="84"/>
      <c r="C196" s="19">
        <v>0</v>
      </c>
      <c r="D196" s="85" t="s">
        <v>20</v>
      </c>
      <c r="E196" s="21">
        <v>0</v>
      </c>
      <c r="F196" s="85" t="s">
        <v>21</v>
      </c>
      <c r="G196" s="86" t="str">
        <f t="shared" si="27"/>
        <v/>
      </c>
      <c r="H196" s="19">
        <f t="shared" si="28"/>
        <v>0</v>
      </c>
      <c r="I196" s="85" t="s">
        <v>20</v>
      </c>
      <c r="J196" s="21">
        <v>0</v>
      </c>
      <c r="K196" s="85" t="s">
        <v>21</v>
      </c>
      <c r="L196" s="86" t="str">
        <f t="shared" si="29"/>
        <v/>
      </c>
    </row>
    <row r="197" spans="2:12">
      <c r="B197" s="84"/>
      <c r="C197" s="19">
        <v>0</v>
      </c>
      <c r="D197" s="85" t="s">
        <v>20</v>
      </c>
      <c r="E197" s="21">
        <v>0</v>
      </c>
      <c r="F197" s="85" t="s">
        <v>21</v>
      </c>
      <c r="G197" s="86" t="str">
        <f t="shared" si="27"/>
        <v/>
      </c>
      <c r="H197" s="19">
        <f t="shared" si="28"/>
        <v>0</v>
      </c>
      <c r="I197" s="85" t="s">
        <v>20</v>
      </c>
      <c r="J197" s="21">
        <v>0</v>
      </c>
      <c r="K197" s="85" t="s">
        <v>21</v>
      </c>
      <c r="L197" s="86" t="str">
        <f t="shared" si="29"/>
        <v/>
      </c>
    </row>
    <row r="198" spans="2:12">
      <c r="B198" s="87"/>
      <c r="C198" s="32">
        <v>0</v>
      </c>
      <c r="D198" s="88" t="s">
        <v>20</v>
      </c>
      <c r="E198" s="34">
        <v>0</v>
      </c>
      <c r="F198" s="88" t="s">
        <v>21</v>
      </c>
      <c r="G198" s="89" t="str">
        <f t="shared" si="27"/>
        <v/>
      </c>
      <c r="H198" s="32">
        <f t="shared" si="28"/>
        <v>0</v>
      </c>
      <c r="I198" s="88" t="s">
        <v>20</v>
      </c>
      <c r="J198" s="34">
        <v>0</v>
      </c>
      <c r="K198" s="88" t="s">
        <v>21</v>
      </c>
      <c r="L198" s="89" t="str">
        <f t="shared" si="29"/>
        <v/>
      </c>
    </row>
    <row r="199" spans="2:12">
      <c r="B199" s="90"/>
      <c r="C199" s="91">
        <v>0</v>
      </c>
      <c r="D199" s="92" t="s">
        <v>20</v>
      </c>
      <c r="E199" s="93">
        <v>0</v>
      </c>
      <c r="F199" s="92" t="s">
        <v>21</v>
      </c>
      <c r="G199" s="94" t="str">
        <f t="shared" si="27"/>
        <v/>
      </c>
      <c r="H199" s="91">
        <f t="shared" si="28"/>
        <v>0</v>
      </c>
      <c r="I199" s="92" t="s">
        <v>20</v>
      </c>
      <c r="J199" s="93">
        <v>0</v>
      </c>
      <c r="K199" s="92" t="s">
        <v>21</v>
      </c>
      <c r="L199" s="94" t="str">
        <f t="shared" si="29"/>
        <v/>
      </c>
    </row>
    <row r="200" spans="2:12">
      <c r="B200" s="90"/>
      <c r="C200" s="91">
        <v>0</v>
      </c>
      <c r="D200" s="92" t="s">
        <v>20</v>
      </c>
      <c r="E200" s="93">
        <v>0</v>
      </c>
      <c r="F200" s="92" t="s">
        <v>21</v>
      </c>
      <c r="G200" s="94" t="str">
        <f t="shared" si="27"/>
        <v/>
      </c>
      <c r="H200" s="91">
        <f t="shared" si="28"/>
        <v>0</v>
      </c>
      <c r="I200" s="92" t="s">
        <v>20</v>
      </c>
      <c r="J200" s="93">
        <v>0</v>
      </c>
      <c r="K200" s="92" t="s">
        <v>21</v>
      </c>
      <c r="L200" s="94" t="str">
        <f t="shared" si="29"/>
        <v/>
      </c>
    </row>
    <row r="201" spans="2:12">
      <c r="B201" s="81"/>
      <c r="C201" s="27">
        <v>0</v>
      </c>
      <c r="D201" s="82" t="s">
        <v>20</v>
      </c>
      <c r="E201" s="29">
        <v>0</v>
      </c>
      <c r="F201" s="82" t="s">
        <v>21</v>
      </c>
      <c r="G201" s="83" t="str">
        <f t="shared" si="27"/>
        <v/>
      </c>
      <c r="H201" s="27">
        <f t="shared" si="28"/>
        <v>0</v>
      </c>
      <c r="I201" s="82" t="s">
        <v>20</v>
      </c>
      <c r="J201" s="29">
        <v>0</v>
      </c>
      <c r="K201" s="82" t="s">
        <v>21</v>
      </c>
      <c r="L201" s="83" t="str">
        <f t="shared" si="29"/>
        <v/>
      </c>
    </row>
    <row r="202" spans="2:12">
      <c r="B202" s="84"/>
      <c r="C202" s="19">
        <v>0</v>
      </c>
      <c r="D202" s="85" t="s">
        <v>20</v>
      </c>
      <c r="E202" s="21">
        <v>0</v>
      </c>
      <c r="F202" s="85" t="s">
        <v>21</v>
      </c>
      <c r="G202" s="86" t="str">
        <f t="shared" si="27"/>
        <v/>
      </c>
      <c r="H202" s="19">
        <f t="shared" si="28"/>
        <v>0</v>
      </c>
      <c r="I202" s="85" t="s">
        <v>20</v>
      </c>
      <c r="J202" s="21">
        <v>0</v>
      </c>
      <c r="K202" s="85" t="s">
        <v>21</v>
      </c>
      <c r="L202" s="86" t="str">
        <f t="shared" si="29"/>
        <v/>
      </c>
    </row>
    <row r="203" spans="2:12">
      <c r="B203" s="84"/>
      <c r="C203" s="19">
        <v>0</v>
      </c>
      <c r="D203" s="85" t="s">
        <v>20</v>
      </c>
      <c r="E203" s="21">
        <v>0</v>
      </c>
      <c r="F203" s="85" t="s">
        <v>21</v>
      </c>
      <c r="G203" s="86" t="str">
        <f t="shared" si="27"/>
        <v/>
      </c>
      <c r="H203" s="19">
        <f t="shared" si="28"/>
        <v>0</v>
      </c>
      <c r="I203" s="85" t="s">
        <v>20</v>
      </c>
      <c r="J203" s="21">
        <v>0</v>
      </c>
      <c r="K203" s="85" t="s">
        <v>21</v>
      </c>
      <c r="L203" s="86" t="str">
        <f t="shared" si="29"/>
        <v/>
      </c>
    </row>
    <row r="204" spans="2:12">
      <c r="B204" s="87"/>
      <c r="C204" s="32">
        <v>0</v>
      </c>
      <c r="D204" s="88" t="s">
        <v>20</v>
      </c>
      <c r="E204" s="34">
        <v>0</v>
      </c>
      <c r="F204" s="88" t="s">
        <v>21</v>
      </c>
      <c r="G204" s="89" t="str">
        <f t="shared" si="27"/>
        <v/>
      </c>
      <c r="H204" s="32">
        <f t="shared" si="28"/>
        <v>0</v>
      </c>
      <c r="I204" s="88" t="s">
        <v>20</v>
      </c>
      <c r="J204" s="34">
        <v>0</v>
      </c>
      <c r="K204" s="95" t="s">
        <v>21</v>
      </c>
      <c r="L204" s="96" t="str">
        <f t="shared" si="29"/>
        <v/>
      </c>
    </row>
    <row r="205" spans="2:12">
      <c r="B205" s="499" t="s">
        <v>106</v>
      </c>
      <c r="C205" s="500"/>
      <c r="D205" s="500"/>
      <c r="E205" s="500"/>
      <c r="F205" s="500"/>
      <c r="G205" s="97">
        <f>SUM(G195:G204)</f>
        <v>0</v>
      </c>
      <c r="H205" s="501" t="s">
        <v>107</v>
      </c>
      <c r="I205" s="502"/>
      <c r="J205" s="502"/>
      <c r="K205" s="503"/>
      <c r="L205" s="97">
        <f>SUM(L195:L204)</f>
        <v>0</v>
      </c>
    </row>
    <row r="207" spans="2:12">
      <c r="B207" s="514" t="s">
        <v>203</v>
      </c>
      <c r="C207" s="515"/>
      <c r="D207" s="515"/>
      <c r="E207" s="515"/>
      <c r="F207" s="515"/>
      <c r="G207" s="515"/>
      <c r="H207" s="515"/>
      <c r="I207" s="515"/>
      <c r="J207" s="515"/>
      <c r="K207" s="515"/>
      <c r="L207" s="516"/>
    </row>
    <row r="208" spans="2:12">
      <c r="B208" s="7" t="s">
        <v>123</v>
      </c>
      <c r="C208" s="8" t="s">
        <v>11</v>
      </c>
      <c r="D208" s="508" t="s">
        <v>124</v>
      </c>
      <c r="E208" s="509"/>
      <c r="F208" s="510"/>
      <c r="G208" s="9" t="s">
        <v>13</v>
      </c>
      <c r="H208" s="8" t="s">
        <v>11</v>
      </c>
      <c r="I208" s="511" t="s">
        <v>125</v>
      </c>
      <c r="J208" s="512"/>
      <c r="K208" s="513"/>
      <c r="L208" s="10" t="s">
        <v>13</v>
      </c>
    </row>
    <row r="209" spans="2:16">
      <c r="B209" s="81"/>
      <c r="C209" s="27">
        <v>0</v>
      </c>
      <c r="D209" s="82" t="s">
        <v>20</v>
      </c>
      <c r="E209" s="29">
        <v>0</v>
      </c>
      <c r="F209" s="82" t="s">
        <v>21</v>
      </c>
      <c r="G209" s="83" t="str">
        <f t="shared" ref="G209:G218" si="30">IF(C209&gt;0,PRODUCT(C209,E209),"")</f>
        <v/>
      </c>
      <c r="H209" s="27">
        <f t="shared" ref="H209:H218" si="31">C209</f>
        <v>0</v>
      </c>
      <c r="I209" s="82" t="s">
        <v>20</v>
      </c>
      <c r="J209" s="29">
        <v>0</v>
      </c>
      <c r="K209" s="82" t="s">
        <v>21</v>
      </c>
      <c r="L209" s="83" t="str">
        <f t="shared" ref="L209:L218" si="32">IF(H209&gt;0,PRODUCT(H209,J209),"")</f>
        <v/>
      </c>
    </row>
    <row r="210" spans="2:16">
      <c r="B210" s="84"/>
      <c r="C210" s="19">
        <v>0</v>
      </c>
      <c r="D210" s="85" t="s">
        <v>20</v>
      </c>
      <c r="E210" s="21">
        <v>0</v>
      </c>
      <c r="F210" s="85" t="s">
        <v>21</v>
      </c>
      <c r="G210" s="86" t="str">
        <f t="shared" si="30"/>
        <v/>
      </c>
      <c r="H210" s="19">
        <f t="shared" si="31"/>
        <v>0</v>
      </c>
      <c r="I210" s="85" t="s">
        <v>20</v>
      </c>
      <c r="J210" s="21">
        <v>0</v>
      </c>
      <c r="K210" s="85" t="s">
        <v>21</v>
      </c>
      <c r="L210" s="86" t="str">
        <f t="shared" si="32"/>
        <v/>
      </c>
    </row>
    <row r="211" spans="2:16">
      <c r="B211" s="84"/>
      <c r="C211" s="19">
        <v>0</v>
      </c>
      <c r="D211" s="85" t="s">
        <v>20</v>
      </c>
      <c r="E211" s="21">
        <v>0</v>
      </c>
      <c r="F211" s="85" t="s">
        <v>21</v>
      </c>
      <c r="G211" s="86" t="str">
        <f t="shared" si="30"/>
        <v/>
      </c>
      <c r="H211" s="19">
        <f t="shared" si="31"/>
        <v>0</v>
      </c>
      <c r="I211" s="85" t="s">
        <v>20</v>
      </c>
      <c r="J211" s="21">
        <v>0</v>
      </c>
      <c r="K211" s="85" t="s">
        <v>21</v>
      </c>
      <c r="L211" s="86" t="str">
        <f t="shared" si="32"/>
        <v/>
      </c>
    </row>
    <row r="212" spans="2:16">
      <c r="B212" s="87"/>
      <c r="C212" s="32">
        <v>0</v>
      </c>
      <c r="D212" s="88" t="s">
        <v>20</v>
      </c>
      <c r="E212" s="34">
        <v>0</v>
      </c>
      <c r="F212" s="88" t="s">
        <v>21</v>
      </c>
      <c r="G212" s="89" t="str">
        <f t="shared" si="30"/>
        <v/>
      </c>
      <c r="H212" s="32">
        <f t="shared" si="31"/>
        <v>0</v>
      </c>
      <c r="I212" s="88" t="s">
        <v>20</v>
      </c>
      <c r="J212" s="34">
        <v>0</v>
      </c>
      <c r="K212" s="88" t="s">
        <v>21</v>
      </c>
      <c r="L212" s="89" t="str">
        <f t="shared" si="32"/>
        <v/>
      </c>
    </row>
    <row r="213" spans="2:16">
      <c r="B213" s="90"/>
      <c r="C213" s="91">
        <v>0</v>
      </c>
      <c r="D213" s="92" t="s">
        <v>20</v>
      </c>
      <c r="E213" s="93">
        <v>0</v>
      </c>
      <c r="F213" s="92" t="s">
        <v>21</v>
      </c>
      <c r="G213" s="94" t="str">
        <f t="shared" si="30"/>
        <v/>
      </c>
      <c r="H213" s="91">
        <f t="shared" si="31"/>
        <v>0</v>
      </c>
      <c r="I213" s="92" t="s">
        <v>20</v>
      </c>
      <c r="J213" s="93">
        <v>0</v>
      </c>
      <c r="K213" s="92" t="s">
        <v>21</v>
      </c>
      <c r="L213" s="94" t="str">
        <f t="shared" si="32"/>
        <v/>
      </c>
    </row>
    <row r="214" spans="2:16">
      <c r="B214" s="90"/>
      <c r="C214" s="91">
        <v>0</v>
      </c>
      <c r="D214" s="92" t="s">
        <v>20</v>
      </c>
      <c r="E214" s="93">
        <v>0</v>
      </c>
      <c r="F214" s="92" t="s">
        <v>21</v>
      </c>
      <c r="G214" s="94" t="str">
        <f t="shared" si="30"/>
        <v/>
      </c>
      <c r="H214" s="91">
        <f t="shared" si="31"/>
        <v>0</v>
      </c>
      <c r="I214" s="92" t="s">
        <v>20</v>
      </c>
      <c r="J214" s="93">
        <v>0</v>
      </c>
      <c r="K214" s="92" t="s">
        <v>21</v>
      </c>
      <c r="L214" s="94" t="str">
        <f t="shared" si="32"/>
        <v/>
      </c>
    </row>
    <row r="215" spans="2:16">
      <c r="B215" s="81"/>
      <c r="C215" s="27">
        <v>0</v>
      </c>
      <c r="D215" s="82" t="s">
        <v>20</v>
      </c>
      <c r="E215" s="29">
        <v>0</v>
      </c>
      <c r="F215" s="82" t="s">
        <v>21</v>
      </c>
      <c r="G215" s="83" t="str">
        <f t="shared" si="30"/>
        <v/>
      </c>
      <c r="H215" s="27">
        <f t="shared" si="31"/>
        <v>0</v>
      </c>
      <c r="I215" s="82" t="s">
        <v>20</v>
      </c>
      <c r="J215" s="29">
        <v>0</v>
      </c>
      <c r="K215" s="82" t="s">
        <v>21</v>
      </c>
      <c r="L215" s="83" t="str">
        <f t="shared" si="32"/>
        <v/>
      </c>
    </row>
    <row r="216" spans="2:16">
      <c r="B216" s="84"/>
      <c r="C216" s="19">
        <v>0</v>
      </c>
      <c r="D216" s="85" t="s">
        <v>20</v>
      </c>
      <c r="E216" s="21">
        <v>0</v>
      </c>
      <c r="F216" s="85" t="s">
        <v>21</v>
      </c>
      <c r="G216" s="86" t="str">
        <f t="shared" si="30"/>
        <v/>
      </c>
      <c r="H216" s="19">
        <f t="shared" si="31"/>
        <v>0</v>
      </c>
      <c r="I216" s="85" t="s">
        <v>20</v>
      </c>
      <c r="J216" s="21">
        <v>0</v>
      </c>
      <c r="K216" s="85" t="s">
        <v>21</v>
      </c>
      <c r="L216" s="86" t="str">
        <f t="shared" si="32"/>
        <v/>
      </c>
    </row>
    <row r="217" spans="2:16">
      <c r="B217" s="84"/>
      <c r="C217" s="19">
        <v>0</v>
      </c>
      <c r="D217" s="85" t="s">
        <v>20</v>
      </c>
      <c r="E217" s="21">
        <v>0</v>
      </c>
      <c r="F217" s="85" t="s">
        <v>21</v>
      </c>
      <c r="G217" s="86" t="str">
        <f t="shared" si="30"/>
        <v/>
      </c>
      <c r="H217" s="19">
        <f t="shared" si="31"/>
        <v>0</v>
      </c>
      <c r="I217" s="85" t="s">
        <v>20</v>
      </c>
      <c r="J217" s="21">
        <v>0</v>
      </c>
      <c r="K217" s="85" t="s">
        <v>21</v>
      </c>
      <c r="L217" s="86" t="str">
        <f t="shared" si="32"/>
        <v/>
      </c>
    </row>
    <row r="218" spans="2:16">
      <c r="B218" s="87"/>
      <c r="C218" s="32">
        <v>0</v>
      </c>
      <c r="D218" s="88" t="s">
        <v>20</v>
      </c>
      <c r="E218" s="34">
        <v>0</v>
      </c>
      <c r="F218" s="88" t="s">
        <v>21</v>
      </c>
      <c r="G218" s="89" t="str">
        <f t="shared" si="30"/>
        <v/>
      </c>
      <c r="H218" s="32">
        <f t="shared" si="31"/>
        <v>0</v>
      </c>
      <c r="I218" s="88" t="s">
        <v>20</v>
      </c>
      <c r="J218" s="34">
        <v>0</v>
      </c>
      <c r="K218" s="95" t="s">
        <v>21</v>
      </c>
      <c r="L218" s="96" t="str">
        <f t="shared" si="32"/>
        <v/>
      </c>
    </row>
    <row r="219" spans="2:16">
      <c r="B219" s="499" t="s">
        <v>106</v>
      </c>
      <c r="C219" s="500"/>
      <c r="D219" s="500"/>
      <c r="E219" s="500"/>
      <c r="F219" s="500"/>
      <c r="G219" s="97">
        <f>SUM(G209:G218)</f>
        <v>0</v>
      </c>
      <c r="H219" s="501" t="s">
        <v>107</v>
      </c>
      <c r="I219" s="502"/>
      <c r="J219" s="502"/>
      <c r="K219" s="503"/>
      <c r="L219" s="97">
        <f>SUM(L209:L218)</f>
        <v>0</v>
      </c>
    </row>
    <row r="221" spans="2:16" ht="11.25" customHeight="1"/>
    <row r="222" spans="2:16" ht="48" customHeight="1">
      <c r="B222" s="98"/>
      <c r="C222" s="479" t="s">
        <v>218</v>
      </c>
      <c r="D222" s="480"/>
      <c r="E222" s="480"/>
      <c r="F222" s="480"/>
      <c r="G222" s="480"/>
      <c r="H222" s="480"/>
      <c r="I222" s="480"/>
      <c r="J222" s="480"/>
      <c r="K222" s="480"/>
      <c r="L222" s="480"/>
      <c r="M222" s="481"/>
      <c r="N222" s="285"/>
      <c r="O222" s="268"/>
      <c r="P222" s="286"/>
    </row>
    <row r="223" spans="2:16" ht="6.75" customHeight="1">
      <c r="B223" s="99"/>
      <c r="C223" s="100"/>
      <c r="D223" s="101"/>
      <c r="E223" s="101"/>
      <c r="F223" s="251"/>
      <c r="G223" s="251"/>
      <c r="H223" s="103"/>
      <c r="I223" s="251"/>
      <c r="J223" s="251"/>
      <c r="K223" s="251"/>
      <c r="L223" s="251"/>
      <c r="M223" s="251"/>
      <c r="N223" s="254"/>
      <c r="O223" s="254"/>
      <c r="P223" s="286"/>
    </row>
    <row r="224" spans="2:16" ht="13.5" customHeight="1">
      <c r="B224" s="102" t="s">
        <v>127</v>
      </c>
      <c r="C224" s="504">
        <v>20.399999999999999</v>
      </c>
      <c r="D224" s="505"/>
      <c r="E224" s="506"/>
      <c r="F224" s="254"/>
      <c r="G224" s="254"/>
      <c r="H224" s="104"/>
      <c r="I224" s="254"/>
      <c r="J224" s="254"/>
      <c r="K224" s="254"/>
      <c r="L224" s="254"/>
      <c r="M224" s="254"/>
      <c r="N224" s="254"/>
      <c r="O224" s="254"/>
      <c r="P224" s="286"/>
    </row>
    <row r="225" spans="2:15" ht="13.5" customHeight="1">
      <c r="B225" s="102" t="s">
        <v>128</v>
      </c>
      <c r="C225" s="504">
        <v>16</v>
      </c>
      <c r="D225" s="505"/>
      <c r="E225" s="506"/>
      <c r="F225" s="254"/>
      <c r="G225" s="254"/>
      <c r="H225" s="104"/>
      <c r="I225" s="254"/>
      <c r="J225" s="254"/>
      <c r="K225" s="254"/>
      <c r="L225" s="254"/>
      <c r="M225" s="254"/>
      <c r="N225" s="254"/>
      <c r="O225" s="254"/>
    </row>
    <row r="226" spans="2:15" ht="13.5" customHeight="1">
      <c r="B226" s="102" t="s">
        <v>129</v>
      </c>
      <c r="C226" s="507">
        <v>0.1</v>
      </c>
      <c r="D226" s="507"/>
      <c r="E226" s="507"/>
      <c r="F226" s="254"/>
      <c r="G226" s="254"/>
      <c r="H226" s="104"/>
      <c r="I226" s="254"/>
      <c r="J226" s="254"/>
      <c r="K226" s="254"/>
      <c r="L226" s="254"/>
      <c r="M226" s="254"/>
      <c r="N226" s="254"/>
      <c r="O226" s="254"/>
    </row>
    <row r="227" spans="2:15" ht="7.5" customHeight="1">
      <c r="B227" s="106"/>
      <c r="C227" s="100"/>
      <c r="D227" s="101"/>
      <c r="E227" s="101"/>
      <c r="F227" s="257"/>
      <c r="G227" s="257"/>
      <c r="H227" s="105"/>
      <c r="I227" s="257"/>
      <c r="J227" s="257"/>
      <c r="K227" s="257"/>
      <c r="L227" s="257"/>
      <c r="M227" s="254"/>
      <c r="N227" s="254"/>
      <c r="O227" s="254"/>
    </row>
    <row r="228" spans="2:15" ht="24.95" customHeight="1">
      <c r="B228" s="287"/>
      <c r="C228" s="637" t="s">
        <v>12</v>
      </c>
      <c r="D228" s="638"/>
      <c r="E228" s="270" t="s">
        <v>130</v>
      </c>
      <c r="F228" s="637" t="s">
        <v>131</v>
      </c>
      <c r="G228" s="638"/>
      <c r="H228" s="662" t="s">
        <v>132</v>
      </c>
      <c r="I228" s="662"/>
      <c r="J228" s="270" t="s">
        <v>133</v>
      </c>
      <c r="K228" s="676" t="s">
        <v>134</v>
      </c>
      <c r="L228" s="677"/>
      <c r="M228" s="271" t="s">
        <v>135</v>
      </c>
    </row>
    <row r="229" spans="2:15" ht="24.95" customHeight="1" thickBot="1">
      <c r="B229" s="288" t="s">
        <v>136</v>
      </c>
      <c r="C229" s="664" t="s">
        <v>137</v>
      </c>
      <c r="D229" s="666"/>
      <c r="E229" s="272" t="s">
        <v>138</v>
      </c>
      <c r="F229" s="664" t="s">
        <v>139</v>
      </c>
      <c r="G229" s="666"/>
      <c r="H229" s="643" t="s">
        <v>180</v>
      </c>
      <c r="I229" s="643"/>
      <c r="J229" s="272" t="s">
        <v>141</v>
      </c>
      <c r="K229" s="672" t="s">
        <v>142</v>
      </c>
      <c r="L229" s="673"/>
      <c r="M229" s="273" t="s">
        <v>143</v>
      </c>
    </row>
    <row r="230" spans="2:15" ht="13.5" thickTop="1">
      <c r="B230" s="263" t="str">
        <f>B137</f>
        <v>NAC 1</v>
      </c>
      <c r="C230" s="630">
        <f>IF(G149&gt;L149,G149,L149)</f>
        <v>3</v>
      </c>
      <c r="D230" s="631"/>
      <c r="E230" s="274" t="s">
        <v>150</v>
      </c>
      <c r="F230" s="632">
        <f t="shared" ref="F230:F235" si="33">VLOOKUP(E230,$B$240:$E$249,3)</f>
        <v>3.07</v>
      </c>
      <c r="G230" s="633"/>
      <c r="H230" s="634">
        <v>0</v>
      </c>
      <c r="I230" s="634"/>
      <c r="J230" s="265">
        <f t="shared" ref="J230:J235" si="34">((H230*2)/1000)*F230</f>
        <v>0</v>
      </c>
      <c r="K230" s="635">
        <f t="shared" ref="K230:K235" si="35">($C$224-(C230*J230))</f>
        <v>20.399999999999999</v>
      </c>
      <c r="L230" s="636"/>
      <c r="M230" s="244">
        <f t="shared" ref="M230:M235" si="36">($C$224-K230)/$C$224</f>
        <v>0</v>
      </c>
    </row>
    <row r="231" spans="2:15">
      <c r="B231" s="259" t="str">
        <f>B151</f>
        <v>NAC 2</v>
      </c>
      <c r="C231" s="623">
        <f>IF(G163&gt;L163,G163,L163)</f>
        <v>0</v>
      </c>
      <c r="D231" s="624"/>
      <c r="E231" s="275" t="s">
        <v>144</v>
      </c>
      <c r="F231" s="625">
        <f t="shared" si="33"/>
        <v>1.93</v>
      </c>
      <c r="G231" s="626"/>
      <c r="H231" s="627">
        <v>0</v>
      </c>
      <c r="I231" s="627"/>
      <c r="J231" s="265">
        <f t="shared" si="34"/>
        <v>0</v>
      </c>
      <c r="K231" s="628">
        <f t="shared" si="35"/>
        <v>20.399999999999999</v>
      </c>
      <c r="L231" s="629"/>
      <c r="M231" s="244">
        <f t="shared" si="36"/>
        <v>0</v>
      </c>
    </row>
    <row r="232" spans="2:15">
      <c r="B232" s="259" t="str">
        <f>B165</f>
        <v>NAC 3</v>
      </c>
      <c r="C232" s="623">
        <f>IF(G177&gt;L177,G177,L177)</f>
        <v>0</v>
      </c>
      <c r="D232" s="624"/>
      <c r="E232" s="275" t="s">
        <v>144</v>
      </c>
      <c r="F232" s="625">
        <f t="shared" si="33"/>
        <v>1.93</v>
      </c>
      <c r="G232" s="626"/>
      <c r="H232" s="627">
        <v>0</v>
      </c>
      <c r="I232" s="627"/>
      <c r="J232" s="265">
        <f t="shared" si="34"/>
        <v>0</v>
      </c>
      <c r="K232" s="628">
        <f t="shared" si="35"/>
        <v>20.399999999999999</v>
      </c>
      <c r="L232" s="629"/>
      <c r="M232" s="244">
        <f t="shared" si="36"/>
        <v>0</v>
      </c>
    </row>
    <row r="233" spans="2:15">
      <c r="B233" s="259" t="str">
        <f>B179</f>
        <v>NAC 4</v>
      </c>
      <c r="C233" s="623">
        <f>IF(G191&gt;L191,G191,L191)</f>
        <v>0</v>
      </c>
      <c r="D233" s="624"/>
      <c r="E233" s="275" t="s">
        <v>144</v>
      </c>
      <c r="F233" s="625">
        <f t="shared" si="33"/>
        <v>1.93</v>
      </c>
      <c r="G233" s="626"/>
      <c r="H233" s="627">
        <v>0</v>
      </c>
      <c r="I233" s="627"/>
      <c r="J233" s="265">
        <f t="shared" si="34"/>
        <v>0</v>
      </c>
      <c r="K233" s="628">
        <f t="shared" si="35"/>
        <v>20.399999999999999</v>
      </c>
      <c r="L233" s="629"/>
      <c r="M233" s="244">
        <f t="shared" si="36"/>
        <v>0</v>
      </c>
    </row>
    <row r="234" spans="2:15">
      <c r="B234" s="259" t="str">
        <f>B193</f>
        <v>I/O 5</v>
      </c>
      <c r="C234" s="623">
        <f>IF(G205&gt;L205,G205,L205)</f>
        <v>0</v>
      </c>
      <c r="D234" s="624"/>
      <c r="E234" s="275" t="s">
        <v>144</v>
      </c>
      <c r="F234" s="625">
        <f t="shared" si="33"/>
        <v>1.93</v>
      </c>
      <c r="G234" s="626"/>
      <c r="H234" s="627">
        <v>0</v>
      </c>
      <c r="I234" s="627"/>
      <c r="J234" s="265">
        <f t="shared" si="34"/>
        <v>0</v>
      </c>
      <c r="K234" s="628">
        <f t="shared" si="35"/>
        <v>20.399999999999999</v>
      </c>
      <c r="L234" s="629"/>
      <c r="M234" s="244">
        <f t="shared" si="36"/>
        <v>0</v>
      </c>
    </row>
    <row r="235" spans="2:15">
      <c r="B235" s="259" t="str">
        <f>B207</f>
        <v>I/O 6</v>
      </c>
      <c r="C235" s="623">
        <f>IF(G219&gt;L219,G219,L219)</f>
        <v>0</v>
      </c>
      <c r="D235" s="624"/>
      <c r="E235" s="275" t="s">
        <v>144</v>
      </c>
      <c r="F235" s="625">
        <f t="shared" si="33"/>
        <v>1.93</v>
      </c>
      <c r="G235" s="626"/>
      <c r="H235" s="627">
        <v>0</v>
      </c>
      <c r="I235" s="627"/>
      <c r="J235" s="265">
        <f t="shared" si="34"/>
        <v>0</v>
      </c>
      <c r="K235" s="628">
        <f t="shared" si="35"/>
        <v>20.399999999999999</v>
      </c>
      <c r="L235" s="629"/>
      <c r="M235" s="244">
        <f t="shared" si="36"/>
        <v>0</v>
      </c>
    </row>
    <row r="237" spans="2:15">
      <c r="B237" s="486" t="s">
        <v>145</v>
      </c>
      <c r="C237" s="486"/>
      <c r="D237" s="486"/>
      <c r="E237" s="486"/>
      <c r="F237" s="107"/>
      <c r="G237" s="107"/>
    </row>
    <row r="238" spans="2:15">
      <c r="B238" s="487" t="s">
        <v>130</v>
      </c>
      <c r="C238" s="485"/>
      <c r="D238" s="487" t="s">
        <v>146</v>
      </c>
      <c r="E238" s="485"/>
    </row>
    <row r="239" spans="2:15">
      <c r="B239" s="487" t="s">
        <v>138</v>
      </c>
      <c r="C239" s="485"/>
      <c r="D239" s="487" t="s">
        <v>139</v>
      </c>
      <c r="E239" s="485"/>
    </row>
    <row r="240" spans="2:15">
      <c r="B240" s="483" t="s">
        <v>147</v>
      </c>
      <c r="C240" s="484"/>
      <c r="D240" s="485">
        <v>1.21</v>
      </c>
      <c r="E240" s="485"/>
    </row>
    <row r="241" spans="2:5">
      <c r="B241" s="483" t="s">
        <v>148</v>
      </c>
      <c r="C241" s="484"/>
      <c r="D241" s="485">
        <v>1.24</v>
      </c>
      <c r="E241" s="485"/>
    </row>
    <row r="242" spans="2:5">
      <c r="B242" s="483" t="s">
        <v>144</v>
      </c>
      <c r="C242" s="484"/>
      <c r="D242" s="485">
        <v>1.93</v>
      </c>
      <c r="E242" s="485"/>
    </row>
    <row r="243" spans="2:5">
      <c r="B243" s="483" t="s">
        <v>149</v>
      </c>
      <c r="C243" s="484"/>
      <c r="D243" s="485">
        <v>1.98</v>
      </c>
      <c r="E243" s="485"/>
    </row>
    <row r="244" spans="2:5">
      <c r="B244" s="483" t="s">
        <v>150</v>
      </c>
      <c r="C244" s="484"/>
      <c r="D244" s="485">
        <v>3.07</v>
      </c>
      <c r="E244" s="485"/>
    </row>
    <row r="245" spans="2:5">
      <c r="B245" s="483" t="s">
        <v>151</v>
      </c>
      <c r="C245" s="484"/>
      <c r="D245" s="485">
        <v>3.14</v>
      </c>
      <c r="E245" s="485"/>
    </row>
    <row r="246" spans="2:5">
      <c r="B246" s="483" t="s">
        <v>152</v>
      </c>
      <c r="C246" s="484"/>
      <c r="D246" s="485">
        <v>4.8899999999999997</v>
      </c>
      <c r="E246" s="485"/>
    </row>
    <row r="247" spans="2:5">
      <c r="B247" s="483" t="s">
        <v>153</v>
      </c>
      <c r="C247" s="484"/>
      <c r="D247" s="485">
        <v>4.99</v>
      </c>
      <c r="E247" s="485"/>
    </row>
    <row r="248" spans="2:5">
      <c r="B248" s="483" t="s">
        <v>154</v>
      </c>
      <c r="C248" s="484"/>
      <c r="D248" s="485">
        <v>7.77</v>
      </c>
      <c r="E248" s="485"/>
    </row>
    <row r="249" spans="2:5">
      <c r="B249" s="483" t="s">
        <v>155</v>
      </c>
      <c r="C249" s="484"/>
      <c r="D249" s="485">
        <v>7.95</v>
      </c>
      <c r="E249" s="485"/>
    </row>
    <row r="250" spans="2:5" ht="6.75" customHeight="1"/>
    <row r="251" spans="2:5">
      <c r="B251" s="482" t="s">
        <v>156</v>
      </c>
      <c r="C251" s="482"/>
      <c r="D251" s="482"/>
      <c r="E251" s="482"/>
    </row>
    <row r="252" spans="2:5">
      <c r="B252" s="482"/>
      <c r="C252" s="482"/>
      <c r="D252" s="482"/>
      <c r="E252" s="482"/>
    </row>
    <row r="253" spans="2:5">
      <c r="B253" s="482"/>
      <c r="C253" s="482"/>
      <c r="D253" s="482"/>
      <c r="E253" s="482"/>
    </row>
    <row r="254" spans="2:5">
      <c r="B254" s="482"/>
      <c r="C254" s="482"/>
      <c r="D254" s="482"/>
      <c r="E254" s="482"/>
    </row>
  </sheetData>
  <mergeCells count="145">
    <mergeCell ref="B7:L7"/>
    <mergeCell ref="B9:L9"/>
    <mergeCell ref="B32:L32"/>
    <mergeCell ref="B41:L41"/>
    <mergeCell ref="B45:L45"/>
    <mergeCell ref="B54:L54"/>
    <mergeCell ref="B2:B4"/>
    <mergeCell ref="C2:L2"/>
    <mergeCell ref="C3:L4"/>
    <mergeCell ref="C5:G5"/>
    <mergeCell ref="H5:L5"/>
    <mergeCell ref="D6:F6"/>
    <mergeCell ref="I6:K6"/>
    <mergeCell ref="B106:L107"/>
    <mergeCell ref="B109:G110"/>
    <mergeCell ref="H109:L109"/>
    <mergeCell ref="H110:L110"/>
    <mergeCell ref="B111:D111"/>
    <mergeCell ref="E111:G111"/>
    <mergeCell ref="I111:J111"/>
    <mergeCell ref="B93:L93"/>
    <mergeCell ref="B100:F100"/>
    <mergeCell ref="H100:K100"/>
    <mergeCell ref="B103:B105"/>
    <mergeCell ref="C103:L103"/>
    <mergeCell ref="C104:L104"/>
    <mergeCell ref="B115:K115"/>
    <mergeCell ref="B116:G116"/>
    <mergeCell ref="H116:J116"/>
    <mergeCell ref="B117:K117"/>
    <mergeCell ref="B119:G119"/>
    <mergeCell ref="H119:L119"/>
    <mergeCell ref="B112:G113"/>
    <mergeCell ref="H112:L112"/>
    <mergeCell ref="H113:L113"/>
    <mergeCell ref="B114:D114"/>
    <mergeCell ref="E114:G114"/>
    <mergeCell ref="I114:J114"/>
    <mergeCell ref="B126:L126"/>
    <mergeCell ref="B127:L127"/>
    <mergeCell ref="B128:L128"/>
    <mergeCell ref="B129:L129"/>
    <mergeCell ref="B130:L130"/>
    <mergeCell ref="B131:L131"/>
    <mergeCell ref="B121:G121"/>
    <mergeCell ref="H121:L121"/>
    <mergeCell ref="B122:L122"/>
    <mergeCell ref="B123:L123"/>
    <mergeCell ref="B125:G125"/>
    <mergeCell ref="H125:L125"/>
    <mergeCell ref="B149:F149"/>
    <mergeCell ref="H149:K149"/>
    <mergeCell ref="B151:L151"/>
    <mergeCell ref="D152:F152"/>
    <mergeCell ref="I152:K152"/>
    <mergeCell ref="B163:F163"/>
    <mergeCell ref="H163:K163"/>
    <mergeCell ref="B132:L132"/>
    <mergeCell ref="B133:L133"/>
    <mergeCell ref="C136:L136"/>
    <mergeCell ref="B137:L137"/>
    <mergeCell ref="D138:F138"/>
    <mergeCell ref="I138:K138"/>
    <mergeCell ref="D180:F180"/>
    <mergeCell ref="I180:K180"/>
    <mergeCell ref="B191:F191"/>
    <mergeCell ref="H191:K191"/>
    <mergeCell ref="B193:L193"/>
    <mergeCell ref="D194:F194"/>
    <mergeCell ref="I194:K194"/>
    <mergeCell ref="B165:L165"/>
    <mergeCell ref="D166:F166"/>
    <mergeCell ref="I166:K166"/>
    <mergeCell ref="B177:F177"/>
    <mergeCell ref="H177:K177"/>
    <mergeCell ref="B179:L179"/>
    <mergeCell ref="C222:M222"/>
    <mergeCell ref="C224:E224"/>
    <mergeCell ref="C225:E225"/>
    <mergeCell ref="C226:E226"/>
    <mergeCell ref="C228:D228"/>
    <mergeCell ref="F228:G228"/>
    <mergeCell ref="H228:I228"/>
    <mergeCell ref="K228:L228"/>
    <mergeCell ref="B205:F205"/>
    <mergeCell ref="H205:K205"/>
    <mergeCell ref="B207:L207"/>
    <mergeCell ref="D208:F208"/>
    <mergeCell ref="I208:K208"/>
    <mergeCell ref="B219:F219"/>
    <mergeCell ref="H219:K219"/>
    <mergeCell ref="C231:D231"/>
    <mergeCell ref="F231:G231"/>
    <mergeCell ref="H231:I231"/>
    <mergeCell ref="K231:L231"/>
    <mergeCell ref="C232:D232"/>
    <mergeCell ref="F232:G232"/>
    <mergeCell ref="H232:I232"/>
    <mergeCell ref="K232:L232"/>
    <mergeCell ref="C229:D229"/>
    <mergeCell ref="F229:G229"/>
    <mergeCell ref="H229:I229"/>
    <mergeCell ref="K229:L229"/>
    <mergeCell ref="C230:D230"/>
    <mergeCell ref="F230:G230"/>
    <mergeCell ref="H230:I230"/>
    <mergeCell ref="K230:L230"/>
    <mergeCell ref="C235:D235"/>
    <mergeCell ref="F235:G235"/>
    <mergeCell ref="H235:I235"/>
    <mergeCell ref="K235:L235"/>
    <mergeCell ref="B237:E237"/>
    <mergeCell ref="B238:C238"/>
    <mergeCell ref="D238:E238"/>
    <mergeCell ref="C233:D233"/>
    <mergeCell ref="F233:G233"/>
    <mergeCell ref="H233:I233"/>
    <mergeCell ref="K233:L233"/>
    <mergeCell ref="C234:D234"/>
    <mergeCell ref="F234:G234"/>
    <mergeCell ref="H234:I234"/>
    <mergeCell ref="K234:L234"/>
    <mergeCell ref="B242:C242"/>
    <mergeCell ref="D242:E242"/>
    <mergeCell ref="B243:C243"/>
    <mergeCell ref="D243:E243"/>
    <mergeCell ref="B244:C244"/>
    <mergeCell ref="D244:E244"/>
    <mergeCell ref="B239:C239"/>
    <mergeCell ref="D239:E239"/>
    <mergeCell ref="B240:C240"/>
    <mergeCell ref="D240:E240"/>
    <mergeCell ref="B241:C241"/>
    <mergeCell ref="D241:E241"/>
    <mergeCell ref="B248:C248"/>
    <mergeCell ref="D248:E248"/>
    <mergeCell ref="B249:C249"/>
    <mergeCell ref="D249:E249"/>
    <mergeCell ref="B251:E254"/>
    <mergeCell ref="B245:C245"/>
    <mergeCell ref="D245:E245"/>
    <mergeCell ref="B246:C246"/>
    <mergeCell ref="D246:E246"/>
    <mergeCell ref="B247:C247"/>
    <mergeCell ref="D247:E247"/>
  </mergeCells>
  <conditionalFormatting sqref="B133:L133">
    <cfRule type="cellIs" dxfId="19" priority="2" stopIfTrue="1" operator="equal">
      <formula>"The output current is within the panel's limitations."</formula>
    </cfRule>
  </conditionalFormatting>
  <conditionalFormatting sqref="B126:L126">
    <cfRule type="cellIs" dxfId="18" priority="3" stopIfTrue="1" operator="equal">
      <formula>"Circuit#1 current is within the limitations of the circuit."</formula>
    </cfRule>
  </conditionalFormatting>
  <conditionalFormatting sqref="B127:L127">
    <cfRule type="cellIs" dxfId="17" priority="4" stopIfTrue="1" operator="equal">
      <formula>"Circuit#2 current is within the limitations of the circuit."</formula>
    </cfRule>
  </conditionalFormatting>
  <conditionalFormatting sqref="B128:L128">
    <cfRule type="cellIs" dxfId="16" priority="5" stopIfTrue="1" operator="equal">
      <formula>"Circuit#3 current is within the limitations of the circuit."</formula>
    </cfRule>
  </conditionalFormatting>
  <conditionalFormatting sqref="B129:L129">
    <cfRule type="cellIs" dxfId="15" priority="6" stopIfTrue="1" operator="equal">
      <formula>"Circuit#4 current is within the limitations of the circuit."</formula>
    </cfRule>
  </conditionalFormatting>
  <conditionalFormatting sqref="B130:L130">
    <cfRule type="cellIs" dxfId="14" priority="7" stopIfTrue="1" operator="equal">
      <formula>"Circuit#5 current is within the limitations of the circuit."</formula>
    </cfRule>
  </conditionalFormatting>
  <conditionalFormatting sqref="B131:L131">
    <cfRule type="cellIs" dxfId="13" priority="8" stopIfTrue="1" operator="equal">
      <formula>"Circuit#6 current is within the limitations of the circuit."</formula>
    </cfRule>
  </conditionalFormatting>
  <conditionalFormatting sqref="B122:L122">
    <cfRule type="cellIs" dxfId="12" priority="9" stopIfTrue="1" operator="equal">
      <formula>"The batteries can be charged by the 6820-EVS Charger."</formula>
    </cfRule>
  </conditionalFormatting>
  <conditionalFormatting sqref="B123:L123">
    <cfRule type="cellIs" dxfId="11" priority="10" stopIfTrue="1" operator="equal">
      <formula>"The batteries can be housed in the 6820-EVS Cabinet."</formula>
    </cfRule>
  </conditionalFormatting>
  <conditionalFormatting sqref="K230:K235">
    <cfRule type="cellIs" dxfId="10" priority="1" stopIfTrue="1" operator="lessThan">
      <formula>$C$225</formula>
    </cfRule>
  </conditionalFormatting>
  <dataValidations count="4">
    <dataValidation type="list" allowBlank="1" showInputMessage="1" showErrorMessage="1" sqref="E230:E235" xr:uid="{00000000-0002-0000-0600-000000000000}">
      <formula1>"#10 Solid, #10 Stranded, #12 Solid, #12 Stranded, #14 Solid, #14 Stranded, #16 Solid, #16 Stranded, #18 Solid, #18 Stranded"</formula1>
    </dataValidation>
    <dataValidation type="list" operator="greaterThan" allowBlank="1" showInputMessage="1" showErrorMessage="1" sqref="H116:J116" xr:uid="{00000000-0002-0000-0600-000001000000}">
      <formula1>"1.0, 1.2, 1.25"</formula1>
    </dataValidation>
    <dataValidation type="list" allowBlank="1" showInputMessage="1" showErrorMessage="1" sqref="H113:L113" xr:uid="{00000000-0002-0000-0600-000002000000}">
      <formula1>$AA$3:$AA$14</formula1>
    </dataValidation>
    <dataValidation type="list" allowBlank="1" showInputMessage="1" showErrorMessage="1" sqref="H110:L110" xr:uid="{00000000-0002-0000-0600-000003000000}">
      <formula1>$AD$3:$AD$9</formula1>
    </dataValidation>
  </dataValidations>
  <pageMargins left="0.75" right="0.75" top="0.5" bottom="1" header="0.5" footer="0.5"/>
  <pageSetup scale="89" fitToHeight="0" orientation="portrait" r:id="rId1"/>
  <headerFooter alignWithMargins="0">
    <oddFooter>&amp;CPage &amp;P&amp;R&amp;D</oddFooter>
  </headerFooter>
  <rowBreaks count="2" manualBreakCount="2">
    <brk id="53" min="1" max="11" man="1"/>
    <brk id="177" min="1" max="11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E234"/>
  <sheetViews>
    <sheetView showGridLines="0" zoomScaleNormal="100" workbookViewId="0" xr3:uid="{85D5C41F-068E-5C55-9968-509E7C2A5619}">
      <selection activeCell="N36" sqref="N36"/>
    </sheetView>
  </sheetViews>
  <sheetFormatPr defaultRowHeight="12.75"/>
  <cols>
    <col min="1" max="1" width="2.7109375" style="124" customWidth="1"/>
    <col min="2" max="2" width="23" style="124" customWidth="1"/>
    <col min="3" max="3" width="6.140625" style="123" customWidth="1"/>
    <col min="4" max="4" width="2" style="124" customWidth="1"/>
    <col min="5" max="5" width="12.7109375" style="124" customWidth="1"/>
    <col min="6" max="6" width="2.140625" style="124" customWidth="1"/>
    <col min="7" max="7" width="11.5703125" style="124" customWidth="1"/>
    <col min="8" max="8" width="6.7109375" style="123" customWidth="1"/>
    <col min="9" max="9" width="1.7109375" style="124" customWidth="1"/>
    <col min="10" max="10" width="10.7109375" style="124" customWidth="1"/>
    <col min="11" max="11" width="2" style="124" customWidth="1"/>
    <col min="12" max="12" width="12.140625" style="124" customWidth="1"/>
    <col min="13" max="13" width="16.28515625" style="124" customWidth="1"/>
    <col min="14" max="14" width="14.140625" style="124" customWidth="1"/>
    <col min="15" max="15" width="11.85546875" style="124" customWidth="1"/>
    <col min="16" max="26" width="9.140625" style="124"/>
    <col min="27" max="27" width="10.140625" style="124" customWidth="1"/>
    <col min="28" max="16384" width="9.140625" style="124"/>
  </cols>
  <sheetData>
    <row r="1" spans="1:31" ht="10.5" customHeight="1">
      <c r="A1" s="121"/>
      <c r="B1" s="121"/>
      <c r="C1" s="122"/>
      <c r="D1" s="121"/>
      <c r="E1" s="121"/>
      <c r="F1" s="121"/>
      <c r="G1" s="121"/>
    </row>
    <row r="2" spans="1:31" ht="20.25">
      <c r="A2" s="121"/>
      <c r="B2" s="457"/>
      <c r="C2" s="460" t="s">
        <v>204</v>
      </c>
      <c r="D2" s="461"/>
      <c r="E2" s="461"/>
      <c r="F2" s="461"/>
      <c r="G2" s="461"/>
      <c r="H2" s="461"/>
      <c r="I2" s="461"/>
      <c r="J2" s="461"/>
      <c r="K2" s="461"/>
      <c r="L2" s="462"/>
    </row>
    <row r="3" spans="1:31" ht="12.75" customHeight="1">
      <c r="A3" s="121"/>
      <c r="B3" s="458"/>
      <c r="C3" s="463" t="s">
        <v>1</v>
      </c>
      <c r="D3" s="464"/>
      <c r="E3" s="464"/>
      <c r="F3" s="464"/>
      <c r="G3" s="464"/>
      <c r="H3" s="464"/>
      <c r="I3" s="464"/>
      <c r="J3" s="464"/>
      <c r="K3" s="464"/>
      <c r="L3" s="465"/>
      <c r="AA3" s="124" t="s">
        <v>2</v>
      </c>
      <c r="AB3" s="124">
        <v>8.4000000000000005E-2</v>
      </c>
      <c r="AD3" s="124" t="s">
        <v>3</v>
      </c>
      <c r="AE3" s="124">
        <v>24</v>
      </c>
    </row>
    <row r="4" spans="1:31" ht="12.75" customHeight="1">
      <c r="A4" s="121"/>
      <c r="B4" s="459"/>
      <c r="C4" s="466"/>
      <c r="D4" s="467"/>
      <c r="E4" s="467"/>
      <c r="F4" s="467"/>
      <c r="G4" s="467"/>
      <c r="H4" s="467"/>
      <c r="I4" s="467"/>
      <c r="J4" s="467"/>
      <c r="K4" s="467"/>
      <c r="L4" s="468"/>
      <c r="AA4" s="124" t="s">
        <v>4</v>
      </c>
      <c r="AB4" s="124">
        <v>0.16700000000000001</v>
      </c>
      <c r="AD4" s="124" t="s">
        <v>5</v>
      </c>
      <c r="AE4" s="124">
        <v>48</v>
      </c>
    </row>
    <row r="5" spans="1:31" s="127" customFormat="1" ht="12" customHeight="1">
      <c r="A5" s="125"/>
      <c r="B5" s="126"/>
      <c r="C5" s="469" t="s">
        <v>6</v>
      </c>
      <c r="D5" s="469"/>
      <c r="E5" s="469"/>
      <c r="F5" s="469"/>
      <c r="G5" s="469"/>
      <c r="H5" s="469" t="s">
        <v>7</v>
      </c>
      <c r="I5" s="469"/>
      <c r="J5" s="469"/>
      <c r="K5" s="469"/>
      <c r="L5" s="470"/>
      <c r="AA5" s="124" t="s">
        <v>8</v>
      </c>
      <c r="AB5" s="124">
        <v>0.25</v>
      </c>
      <c r="AC5" s="124"/>
      <c r="AD5" s="124" t="s">
        <v>9</v>
      </c>
      <c r="AE5" s="124">
        <v>60</v>
      </c>
    </row>
    <row r="6" spans="1:31" s="127" customFormat="1" ht="12" customHeight="1">
      <c r="A6" s="125"/>
      <c r="B6" s="128" t="s">
        <v>10</v>
      </c>
      <c r="C6" s="129" t="s">
        <v>11</v>
      </c>
      <c r="D6" s="353" t="s">
        <v>12</v>
      </c>
      <c r="E6" s="354"/>
      <c r="F6" s="355"/>
      <c r="G6" s="130" t="s">
        <v>13</v>
      </c>
      <c r="H6" s="129" t="s">
        <v>11</v>
      </c>
      <c r="I6" s="356" t="s">
        <v>12</v>
      </c>
      <c r="J6" s="357"/>
      <c r="K6" s="358"/>
      <c r="L6" s="131" t="s">
        <v>13</v>
      </c>
      <c r="AA6" s="124" t="s">
        <v>14</v>
      </c>
      <c r="AB6" s="124">
        <v>0.33400000000000002</v>
      </c>
      <c r="AC6" s="124"/>
      <c r="AD6" s="124" t="s">
        <v>15</v>
      </c>
      <c r="AE6" s="124">
        <v>72</v>
      </c>
    </row>
    <row r="7" spans="1:31" s="127" customFormat="1" ht="12" customHeight="1">
      <c r="A7" s="125"/>
      <c r="B7" s="706" t="s">
        <v>16</v>
      </c>
      <c r="C7" s="707"/>
      <c r="D7" s="707"/>
      <c r="E7" s="707"/>
      <c r="F7" s="707"/>
      <c r="G7" s="707"/>
      <c r="H7" s="707"/>
      <c r="I7" s="707"/>
      <c r="J7" s="707"/>
      <c r="K7" s="707"/>
      <c r="L7" s="708"/>
      <c r="AA7" s="124" t="s">
        <v>17</v>
      </c>
      <c r="AB7" s="124">
        <v>0.41699999999999998</v>
      </c>
      <c r="AC7" s="124"/>
      <c r="AD7" s="127" t="s">
        <v>18</v>
      </c>
      <c r="AE7" s="127">
        <v>90</v>
      </c>
    </row>
    <row r="8" spans="1:31" s="127" customFormat="1" ht="12" customHeight="1">
      <c r="A8" s="125"/>
      <c r="B8" s="148" t="s">
        <v>191</v>
      </c>
      <c r="C8" s="151">
        <v>1</v>
      </c>
      <c r="D8" s="149" t="s">
        <v>20</v>
      </c>
      <c r="E8" s="150">
        <v>0.27500000000000002</v>
      </c>
      <c r="F8" s="149" t="s">
        <v>21</v>
      </c>
      <c r="G8" s="212">
        <f>IF(C8&gt;0,PRODUCT(C8,E8),"")</f>
        <v>0.27500000000000002</v>
      </c>
      <c r="H8" s="151">
        <f>C8</f>
        <v>1</v>
      </c>
      <c r="I8" s="149" t="s">
        <v>20</v>
      </c>
      <c r="J8" s="150">
        <v>0.44</v>
      </c>
      <c r="K8" s="149" t="s">
        <v>21</v>
      </c>
      <c r="L8" s="212">
        <f>IF(H8&gt;0,PRODUCT(H8,J8),"")</f>
        <v>0.44</v>
      </c>
      <c r="AA8" s="124" t="s">
        <v>22</v>
      </c>
      <c r="AB8" s="124">
        <v>0.5</v>
      </c>
      <c r="AD8" s="127" t="s">
        <v>23</v>
      </c>
      <c r="AE8" s="127">
        <v>96</v>
      </c>
    </row>
    <row r="9" spans="1:31" s="127" customFormat="1" ht="12" customHeight="1">
      <c r="A9" s="125"/>
      <c r="B9" s="706" t="s">
        <v>24</v>
      </c>
      <c r="C9" s="707"/>
      <c r="D9" s="707"/>
      <c r="E9" s="707"/>
      <c r="F9" s="707"/>
      <c r="G9" s="707"/>
      <c r="H9" s="707"/>
      <c r="I9" s="707"/>
      <c r="J9" s="707"/>
      <c r="K9" s="707"/>
      <c r="L9" s="708"/>
      <c r="AA9" s="124" t="s">
        <v>25</v>
      </c>
      <c r="AB9" s="124">
        <v>0.75</v>
      </c>
      <c r="AD9" s="127" t="s">
        <v>26</v>
      </c>
      <c r="AE9" s="127">
        <v>120</v>
      </c>
    </row>
    <row r="10" spans="1:31" s="127" customFormat="1" ht="12" customHeight="1">
      <c r="A10" s="144"/>
      <c r="B10" s="140" t="s">
        <v>157</v>
      </c>
      <c r="C10" s="141">
        <v>0</v>
      </c>
      <c r="D10" s="142" t="s">
        <v>20</v>
      </c>
      <c r="E10" s="143">
        <v>5.5000000000000003E-4</v>
      </c>
      <c r="F10" s="142" t="s">
        <v>21</v>
      </c>
      <c r="G10" s="155" t="str">
        <f t="shared" ref="G10:G21" si="0">IF(C10&gt;0,PRODUCT(C10,E10),"")</f>
        <v/>
      </c>
      <c r="H10" s="141">
        <f t="shared" ref="H10:H21" si="1">C10</f>
        <v>0</v>
      </c>
      <c r="I10" s="142" t="s">
        <v>20</v>
      </c>
      <c r="J10" s="143">
        <v>5.5000000000000003E-4</v>
      </c>
      <c r="K10" s="142" t="s">
        <v>21</v>
      </c>
      <c r="L10" s="155" t="str">
        <f t="shared" ref="L10:L21" si="2">IF(H10&gt;0,PRODUCT(H10,J10),"")</f>
        <v/>
      </c>
      <c r="AA10" s="124" t="s">
        <v>28</v>
      </c>
      <c r="AB10" s="124">
        <v>1</v>
      </c>
    </row>
    <row r="11" spans="1:31" s="127" customFormat="1" ht="12" customHeight="1">
      <c r="A11" s="144"/>
      <c r="B11" s="140" t="s">
        <v>158</v>
      </c>
      <c r="C11" s="141">
        <v>0</v>
      </c>
      <c r="D11" s="142" t="s">
        <v>20</v>
      </c>
      <c r="E11" s="143">
        <v>5.5000000000000003E-4</v>
      </c>
      <c r="F11" s="142" t="s">
        <v>21</v>
      </c>
      <c r="G11" s="155" t="str">
        <f t="shared" si="0"/>
        <v/>
      </c>
      <c r="H11" s="141">
        <f t="shared" si="1"/>
        <v>0</v>
      </c>
      <c r="I11" s="142" t="s">
        <v>20</v>
      </c>
      <c r="J11" s="143">
        <v>5.5000000000000003E-4</v>
      </c>
      <c r="K11" s="142" t="s">
        <v>21</v>
      </c>
      <c r="L11" s="155" t="str">
        <f t="shared" si="2"/>
        <v/>
      </c>
      <c r="AA11" s="127" t="s">
        <v>30</v>
      </c>
      <c r="AB11" s="127">
        <v>1.5</v>
      </c>
    </row>
    <row r="12" spans="1:31" s="127" customFormat="1" ht="12" customHeight="1">
      <c r="A12" s="144"/>
      <c r="B12" s="140" t="s">
        <v>159</v>
      </c>
      <c r="C12" s="141">
        <v>0</v>
      </c>
      <c r="D12" s="142" t="s">
        <v>20</v>
      </c>
      <c r="E12" s="143">
        <v>5.5000000000000003E-4</v>
      </c>
      <c r="F12" s="142" t="s">
        <v>21</v>
      </c>
      <c r="G12" s="155" t="str">
        <f t="shared" si="0"/>
        <v/>
      </c>
      <c r="H12" s="141">
        <f t="shared" si="1"/>
        <v>0</v>
      </c>
      <c r="I12" s="142" t="s">
        <v>20</v>
      </c>
      <c r="J12" s="143">
        <v>5.5000000000000003E-4</v>
      </c>
      <c r="K12" s="142" t="s">
        <v>21</v>
      </c>
      <c r="L12" s="155" t="str">
        <f t="shared" si="2"/>
        <v/>
      </c>
      <c r="AA12" s="127" t="s">
        <v>32</v>
      </c>
      <c r="AB12" s="127">
        <v>2</v>
      </c>
    </row>
    <row r="13" spans="1:31" s="127" customFormat="1" ht="12" customHeight="1">
      <c r="A13" s="144"/>
      <c r="B13" s="140" t="s">
        <v>160</v>
      </c>
      <c r="C13" s="141">
        <v>0</v>
      </c>
      <c r="D13" s="142" t="s">
        <v>20</v>
      </c>
      <c r="E13" s="143">
        <v>5.5000000000000003E-4</v>
      </c>
      <c r="F13" s="142" t="s">
        <v>21</v>
      </c>
      <c r="G13" s="155" t="str">
        <f t="shared" si="0"/>
        <v/>
      </c>
      <c r="H13" s="141">
        <f t="shared" si="1"/>
        <v>0</v>
      </c>
      <c r="I13" s="142" t="s">
        <v>20</v>
      </c>
      <c r="J13" s="143">
        <v>5.5000000000000003E-4</v>
      </c>
      <c r="K13" s="142" t="s">
        <v>21</v>
      </c>
      <c r="L13" s="155" t="str">
        <f t="shared" si="2"/>
        <v/>
      </c>
      <c r="AA13" s="127" t="s">
        <v>34</v>
      </c>
      <c r="AB13" s="127">
        <v>3</v>
      </c>
    </row>
    <row r="14" spans="1:31" s="127" customFormat="1" ht="12" customHeight="1">
      <c r="A14" s="144"/>
      <c r="B14" s="140" t="s">
        <v>161</v>
      </c>
      <c r="C14" s="141">
        <v>0</v>
      </c>
      <c r="D14" s="142" t="s">
        <v>20</v>
      </c>
      <c r="E14" s="143">
        <v>5.5000000000000003E-4</v>
      </c>
      <c r="F14" s="142" t="s">
        <v>21</v>
      </c>
      <c r="G14" s="155" t="str">
        <f t="shared" si="0"/>
        <v/>
      </c>
      <c r="H14" s="141">
        <f t="shared" si="1"/>
        <v>0</v>
      </c>
      <c r="I14" s="142" t="s">
        <v>20</v>
      </c>
      <c r="J14" s="143">
        <v>5.5000000000000003E-4</v>
      </c>
      <c r="K14" s="142" t="s">
        <v>21</v>
      </c>
      <c r="L14" s="155" t="str">
        <f t="shared" si="2"/>
        <v/>
      </c>
      <c r="AA14" s="127" t="s">
        <v>162</v>
      </c>
      <c r="AB14" s="127">
        <v>4</v>
      </c>
    </row>
    <row r="15" spans="1:31" s="127" customFormat="1" ht="12" customHeight="1">
      <c r="A15" s="144"/>
      <c r="B15" s="140" t="s">
        <v>163</v>
      </c>
      <c r="C15" s="141">
        <v>0</v>
      </c>
      <c r="D15" s="142" t="s">
        <v>20</v>
      </c>
      <c r="E15" s="143">
        <v>5.5000000000000003E-4</v>
      </c>
      <c r="F15" s="142" t="s">
        <v>21</v>
      </c>
      <c r="G15" s="155" t="str">
        <f t="shared" si="0"/>
        <v/>
      </c>
      <c r="H15" s="141">
        <f t="shared" si="1"/>
        <v>0</v>
      </c>
      <c r="I15" s="142" t="s">
        <v>20</v>
      </c>
      <c r="J15" s="143">
        <v>5.5000000000000003E-4</v>
      </c>
      <c r="K15" s="142" t="s">
        <v>21</v>
      </c>
      <c r="L15" s="155" t="str">
        <f t="shared" si="2"/>
        <v/>
      </c>
    </row>
    <row r="16" spans="1:31" s="127" customFormat="1" ht="12" customHeight="1">
      <c r="A16" s="144"/>
      <c r="B16" s="140" t="s">
        <v>164</v>
      </c>
      <c r="C16" s="141">
        <v>0</v>
      </c>
      <c r="D16" s="142" t="s">
        <v>20</v>
      </c>
      <c r="E16" s="143">
        <v>5.5000000000000003E-4</v>
      </c>
      <c r="F16" s="142" t="s">
        <v>21</v>
      </c>
      <c r="G16" s="155" t="str">
        <f t="shared" si="0"/>
        <v/>
      </c>
      <c r="H16" s="141">
        <f t="shared" si="1"/>
        <v>0</v>
      </c>
      <c r="I16" s="142" t="s">
        <v>20</v>
      </c>
      <c r="J16" s="143">
        <v>5.5000000000000003E-4</v>
      </c>
      <c r="K16" s="142" t="s">
        <v>21</v>
      </c>
      <c r="L16" s="155" t="str">
        <f t="shared" si="2"/>
        <v/>
      </c>
    </row>
    <row r="17" spans="1:12" s="127" customFormat="1" ht="12" customHeight="1">
      <c r="A17" s="144"/>
      <c r="B17" s="140" t="s">
        <v>165</v>
      </c>
      <c r="C17" s="141">
        <v>0</v>
      </c>
      <c r="D17" s="142" t="s">
        <v>20</v>
      </c>
      <c r="E17" s="143">
        <v>0</v>
      </c>
      <c r="F17" s="142" t="s">
        <v>21</v>
      </c>
      <c r="G17" s="155" t="str">
        <f t="shared" si="0"/>
        <v/>
      </c>
      <c r="H17" s="141">
        <f t="shared" si="1"/>
        <v>0</v>
      </c>
      <c r="I17" s="142" t="s">
        <v>20</v>
      </c>
      <c r="J17" s="143">
        <v>0</v>
      </c>
      <c r="K17" s="142" t="s">
        <v>21</v>
      </c>
      <c r="L17" s="155" t="str">
        <f t="shared" si="2"/>
        <v/>
      </c>
    </row>
    <row r="18" spans="1:12" s="127" customFormat="1" ht="12" customHeight="1">
      <c r="A18" s="144"/>
      <c r="B18" s="140" t="s">
        <v>166</v>
      </c>
      <c r="C18" s="141">
        <v>0</v>
      </c>
      <c r="D18" s="142" t="s">
        <v>20</v>
      </c>
      <c r="E18" s="143">
        <v>5.5000000000000003E-4</v>
      </c>
      <c r="F18" s="142" t="s">
        <v>21</v>
      </c>
      <c r="G18" s="155" t="str">
        <f t="shared" si="0"/>
        <v/>
      </c>
      <c r="H18" s="141">
        <f t="shared" si="1"/>
        <v>0</v>
      </c>
      <c r="I18" s="142" t="s">
        <v>20</v>
      </c>
      <c r="J18" s="143">
        <v>5.5000000000000003E-4</v>
      </c>
      <c r="K18" s="142" t="s">
        <v>21</v>
      </c>
      <c r="L18" s="155" t="str">
        <f t="shared" si="2"/>
        <v/>
      </c>
    </row>
    <row r="19" spans="1:12" s="127" customFormat="1" ht="12" customHeight="1">
      <c r="A19" s="144"/>
      <c r="B19" s="140" t="s">
        <v>167</v>
      </c>
      <c r="C19" s="141">
        <v>0</v>
      </c>
      <c r="D19" s="142" t="s">
        <v>20</v>
      </c>
      <c r="E19" s="143">
        <v>5.5000000000000003E-4</v>
      </c>
      <c r="F19" s="142" t="s">
        <v>21</v>
      </c>
      <c r="G19" s="155" t="str">
        <f t="shared" si="0"/>
        <v/>
      </c>
      <c r="H19" s="141">
        <f t="shared" si="1"/>
        <v>0</v>
      </c>
      <c r="I19" s="142" t="s">
        <v>20</v>
      </c>
      <c r="J19" s="143">
        <v>5.5000000000000003E-4</v>
      </c>
      <c r="K19" s="142" t="s">
        <v>21</v>
      </c>
      <c r="L19" s="155" t="str">
        <f t="shared" si="2"/>
        <v/>
      </c>
    </row>
    <row r="20" spans="1:12" s="127" customFormat="1" ht="12" customHeight="1">
      <c r="A20" s="144"/>
      <c r="B20" s="140" t="s">
        <v>168</v>
      </c>
      <c r="C20" s="141">
        <v>0</v>
      </c>
      <c r="D20" s="142" t="s">
        <v>20</v>
      </c>
      <c r="E20" s="143">
        <v>5.5000000000000003E-4</v>
      </c>
      <c r="F20" s="142" t="s">
        <v>21</v>
      </c>
      <c r="G20" s="155" t="str">
        <f t="shared" si="0"/>
        <v/>
      </c>
      <c r="H20" s="141">
        <f t="shared" si="1"/>
        <v>0</v>
      </c>
      <c r="I20" s="142" t="s">
        <v>20</v>
      </c>
      <c r="J20" s="143">
        <v>5.5000000000000003E-4</v>
      </c>
      <c r="K20" s="142" t="s">
        <v>21</v>
      </c>
      <c r="L20" s="155" t="str">
        <f t="shared" si="2"/>
        <v/>
      </c>
    </row>
    <row r="21" spans="1:12" s="127" customFormat="1" ht="12" customHeight="1">
      <c r="A21" s="144"/>
      <c r="B21" s="140" t="s">
        <v>169</v>
      </c>
      <c r="C21" s="141">
        <v>0</v>
      </c>
      <c r="D21" s="142" t="s">
        <v>20</v>
      </c>
      <c r="E21" s="143">
        <v>5.0000000000000001E-4</v>
      </c>
      <c r="F21" s="142" t="s">
        <v>21</v>
      </c>
      <c r="G21" s="155" t="str">
        <f t="shared" si="0"/>
        <v/>
      </c>
      <c r="H21" s="141">
        <f t="shared" si="1"/>
        <v>0</v>
      </c>
      <c r="I21" s="142" t="s">
        <v>20</v>
      </c>
      <c r="J21" s="143">
        <v>5.5000000000000003E-4</v>
      </c>
      <c r="K21" s="142" t="s">
        <v>21</v>
      </c>
      <c r="L21" s="155" t="str">
        <f t="shared" si="2"/>
        <v/>
      </c>
    </row>
    <row r="22" spans="1:12" s="127" customFormat="1" ht="12" customHeight="1">
      <c r="A22" s="144"/>
      <c r="B22" s="435" t="s">
        <v>53</v>
      </c>
      <c r="C22" s="436"/>
      <c r="D22" s="436"/>
      <c r="E22" s="436"/>
      <c r="F22" s="436"/>
      <c r="G22" s="436"/>
      <c r="H22" s="436"/>
      <c r="I22" s="436"/>
      <c r="J22" s="436"/>
      <c r="K22" s="436"/>
      <c r="L22" s="437"/>
    </row>
    <row r="23" spans="1:12" s="127" customFormat="1" ht="12" customHeight="1">
      <c r="A23" s="144"/>
      <c r="B23" s="140" t="s">
        <v>170</v>
      </c>
      <c r="C23" s="141">
        <v>0</v>
      </c>
      <c r="D23" s="142" t="s">
        <v>20</v>
      </c>
      <c r="E23" s="143">
        <v>0</v>
      </c>
      <c r="F23" s="142" t="s">
        <v>21</v>
      </c>
      <c r="G23" s="155" t="str">
        <f>IF(C23&gt;0,PRODUCT(C23,E23),"")</f>
        <v/>
      </c>
      <c r="H23" s="141">
        <f>C23</f>
        <v>0</v>
      </c>
      <c r="I23" s="142" t="s">
        <v>20</v>
      </c>
      <c r="J23" s="143">
        <v>0</v>
      </c>
      <c r="K23" s="142" t="s">
        <v>21</v>
      </c>
      <c r="L23" s="155" t="str">
        <f>IF(H23&gt;0,PRODUCT(H23,J23),"")</f>
        <v/>
      </c>
    </row>
    <row r="24" spans="1:12" s="127" customFormat="1" ht="12" customHeight="1">
      <c r="A24" s="144"/>
      <c r="B24" s="140" t="s">
        <v>171</v>
      </c>
      <c r="C24" s="141">
        <v>0</v>
      </c>
      <c r="D24" s="142" t="s">
        <v>20</v>
      </c>
      <c r="E24" s="143">
        <v>0</v>
      </c>
      <c r="F24" s="142" t="s">
        <v>21</v>
      </c>
      <c r="G24" s="155" t="str">
        <f>IF(C24&gt;0,PRODUCT(C24,E24),"")</f>
        <v/>
      </c>
      <c r="H24" s="141">
        <f>C24</f>
        <v>0</v>
      </c>
      <c r="I24" s="142" t="s">
        <v>20</v>
      </c>
      <c r="J24" s="143">
        <v>0</v>
      </c>
      <c r="K24" s="142" t="s">
        <v>21</v>
      </c>
      <c r="L24" s="155" t="str">
        <f>IF(H24&gt;0,PRODUCT(H24,J24),"")</f>
        <v/>
      </c>
    </row>
    <row r="25" spans="1:12" s="127" customFormat="1" ht="12" customHeight="1">
      <c r="A25" s="144"/>
      <c r="B25" s="140" t="s">
        <v>172</v>
      </c>
      <c r="C25" s="141">
        <v>0</v>
      </c>
      <c r="D25" s="142" t="s">
        <v>20</v>
      </c>
      <c r="E25" s="143">
        <v>8.2000000000000001E-5</v>
      </c>
      <c r="F25" s="142" t="s">
        <v>21</v>
      </c>
      <c r="G25" s="155" t="str">
        <f>IF(C25&gt;0,PRODUCT(C25,E25),"")</f>
        <v/>
      </c>
      <c r="H25" s="141">
        <f>C25</f>
        <v>0</v>
      </c>
      <c r="I25" s="142" t="s">
        <v>20</v>
      </c>
      <c r="J25" s="143">
        <v>8.2000000000000001E-5</v>
      </c>
      <c r="K25" s="142" t="s">
        <v>21</v>
      </c>
      <c r="L25" s="155" t="str">
        <f>IF(H25&gt;0,PRODUCT(H25,J25),"")</f>
        <v/>
      </c>
    </row>
    <row r="26" spans="1:12" s="127" customFormat="1" ht="12" customHeight="1">
      <c r="A26" s="144"/>
      <c r="B26" s="140" t="s">
        <v>173</v>
      </c>
      <c r="C26" s="141">
        <v>0</v>
      </c>
      <c r="D26" s="142" t="s">
        <v>20</v>
      </c>
      <c r="E26" s="143">
        <v>8.2000000000000001E-5</v>
      </c>
      <c r="F26" s="142" t="s">
        <v>21</v>
      </c>
      <c r="G26" s="155" t="str">
        <f>IF(C26&gt;0,PRODUCT(C26,E26),"")</f>
        <v/>
      </c>
      <c r="H26" s="141">
        <f>C26</f>
        <v>0</v>
      </c>
      <c r="I26" s="142" t="s">
        <v>20</v>
      </c>
      <c r="J26" s="143">
        <v>8.2000000000000001E-5</v>
      </c>
      <c r="K26" s="142" t="s">
        <v>21</v>
      </c>
      <c r="L26" s="155" t="str">
        <f>IF(H26&gt;0,PRODUCT(H26,J26),"")</f>
        <v/>
      </c>
    </row>
    <row r="27" spans="1:12" s="127" customFormat="1" ht="12" customHeight="1">
      <c r="A27" s="144"/>
      <c r="B27" s="435" t="s">
        <v>62</v>
      </c>
      <c r="C27" s="436"/>
      <c r="D27" s="436"/>
      <c r="E27" s="436"/>
      <c r="F27" s="436"/>
      <c r="G27" s="436"/>
      <c r="H27" s="436"/>
      <c r="I27" s="436"/>
      <c r="J27" s="436"/>
      <c r="K27" s="436"/>
      <c r="L27" s="437"/>
    </row>
    <row r="28" spans="1:12" s="127" customFormat="1" ht="12" customHeight="1">
      <c r="A28" s="144"/>
      <c r="B28" s="140" t="s">
        <v>174</v>
      </c>
      <c r="C28" s="141">
        <v>0</v>
      </c>
      <c r="D28" s="142" t="s">
        <v>20</v>
      </c>
      <c r="E28" s="143">
        <v>9.2E-5</v>
      </c>
      <c r="F28" s="142" t="s">
        <v>21</v>
      </c>
      <c r="G28" s="155" t="str">
        <f>IF(C28&gt;0,PRODUCT(C28,E28),"")</f>
        <v/>
      </c>
      <c r="H28" s="141">
        <f>C28</f>
        <v>0</v>
      </c>
      <c r="I28" s="142" t="s">
        <v>20</v>
      </c>
      <c r="J28" s="143">
        <v>9.2E-5</v>
      </c>
      <c r="K28" s="142" t="s">
        <v>21</v>
      </c>
      <c r="L28" s="155" t="str">
        <f>IF(H28&gt;0,PRODUCT(H28,J28),"")</f>
        <v/>
      </c>
    </row>
    <row r="29" spans="1:12" s="127" customFormat="1" ht="12" customHeight="1">
      <c r="A29" s="144"/>
      <c r="B29" s="140" t="s">
        <v>175</v>
      </c>
      <c r="C29" s="141">
        <v>0</v>
      </c>
      <c r="D29" s="142" t="s">
        <v>20</v>
      </c>
      <c r="E29" s="143">
        <v>9.2E-5</v>
      </c>
      <c r="F29" s="142" t="s">
        <v>21</v>
      </c>
      <c r="G29" s="155" t="str">
        <f>IF(C29&gt;0,PRODUCT(C29,E29),"")</f>
        <v/>
      </c>
      <c r="H29" s="141">
        <f>C29</f>
        <v>0</v>
      </c>
      <c r="I29" s="142" t="s">
        <v>20</v>
      </c>
      <c r="J29" s="143">
        <v>9.2E-5</v>
      </c>
      <c r="K29" s="142" t="s">
        <v>21</v>
      </c>
      <c r="L29" s="155" t="str">
        <f>IF(H29&gt;0,PRODUCT(H29,J29),"")</f>
        <v/>
      </c>
    </row>
    <row r="30" spans="1:12" s="127" customFormat="1" ht="12" customHeight="1">
      <c r="A30" s="144"/>
      <c r="B30" s="435" t="s">
        <v>66</v>
      </c>
      <c r="C30" s="436"/>
      <c r="D30" s="436"/>
      <c r="E30" s="436"/>
      <c r="F30" s="436"/>
      <c r="G30" s="436"/>
      <c r="H30" s="436"/>
      <c r="I30" s="436"/>
      <c r="J30" s="436"/>
      <c r="K30" s="436"/>
      <c r="L30" s="437"/>
    </row>
    <row r="31" spans="1:12" s="127" customFormat="1" ht="12" customHeight="1">
      <c r="A31" s="144"/>
      <c r="B31" s="140" t="s">
        <v>176</v>
      </c>
      <c r="C31" s="141">
        <v>0</v>
      </c>
      <c r="D31" s="142" t="s">
        <v>20</v>
      </c>
      <c r="E31" s="143">
        <v>8.0000000000000002E-3</v>
      </c>
      <c r="F31" s="142" t="s">
        <v>21</v>
      </c>
      <c r="G31" s="155" t="str">
        <f>IF(C31&gt;0,PRODUCT(C31,E31),"")</f>
        <v/>
      </c>
      <c r="H31" s="141">
        <f>C31</f>
        <v>0</v>
      </c>
      <c r="I31" s="142" t="s">
        <v>20</v>
      </c>
      <c r="J31" s="143">
        <v>0.06</v>
      </c>
      <c r="K31" s="142" t="s">
        <v>21</v>
      </c>
      <c r="L31" s="155" t="str">
        <f>IF(H31&gt;0,PRODUCT(H31,J31),"")</f>
        <v/>
      </c>
    </row>
    <row r="32" spans="1:12" s="127" customFormat="1" ht="12" customHeight="1">
      <c r="A32" s="144"/>
      <c r="B32" s="140" t="s">
        <v>177</v>
      </c>
      <c r="C32" s="141">
        <v>0</v>
      </c>
      <c r="D32" s="142" t="s">
        <v>20</v>
      </c>
      <c r="E32" s="143">
        <v>0.02</v>
      </c>
      <c r="F32" s="142" t="s">
        <v>21</v>
      </c>
      <c r="G32" s="155" t="str">
        <f>IF(C32&gt;0,PRODUCT(C32,E32),"")</f>
        <v/>
      </c>
      <c r="H32" s="141">
        <f>C32</f>
        <v>0</v>
      </c>
      <c r="I32" s="142" t="s">
        <v>20</v>
      </c>
      <c r="J32" s="143">
        <v>0.106</v>
      </c>
      <c r="K32" s="142" t="s">
        <v>21</v>
      </c>
      <c r="L32" s="155" t="str">
        <f>IF(H32&gt;0,PRODUCT(H32,J32),"")</f>
        <v/>
      </c>
    </row>
    <row r="33" spans="1:12" s="127" customFormat="1" ht="12" customHeight="1">
      <c r="A33" s="144"/>
      <c r="B33" s="140" t="s">
        <v>178</v>
      </c>
      <c r="C33" s="141">
        <v>0</v>
      </c>
      <c r="D33" s="142" t="s">
        <v>20</v>
      </c>
      <c r="E33" s="143">
        <v>0.01</v>
      </c>
      <c r="F33" s="142" t="s">
        <v>21</v>
      </c>
      <c r="G33" s="155" t="str">
        <f>IF(C33&gt;0,PRODUCT(C33,E33),"")</f>
        <v/>
      </c>
      <c r="H33" s="141">
        <f>C33</f>
        <v>0</v>
      </c>
      <c r="I33" s="142" t="s">
        <v>20</v>
      </c>
      <c r="J33" s="143">
        <v>0.22</v>
      </c>
      <c r="K33" s="142" t="s">
        <v>21</v>
      </c>
      <c r="L33" s="155" t="str">
        <f>IF(H33&gt;0,PRODUCT(H33,J33),"")</f>
        <v/>
      </c>
    </row>
    <row r="34" spans="1:12" s="127" customFormat="1" ht="12" customHeight="1">
      <c r="A34" s="144"/>
      <c r="B34" s="140" t="s">
        <v>179</v>
      </c>
      <c r="C34" s="141">
        <v>0</v>
      </c>
      <c r="D34" s="142" t="s">
        <v>20</v>
      </c>
      <c r="E34" s="143">
        <v>1E-3</v>
      </c>
      <c r="F34" s="142" t="s">
        <v>21</v>
      </c>
      <c r="G34" s="155" t="str">
        <f>IF(C34&gt;0,PRODUCT(C34,E34),"")</f>
        <v/>
      </c>
      <c r="H34" s="141">
        <f>C34</f>
        <v>0</v>
      </c>
      <c r="I34" s="142" t="s">
        <v>20</v>
      </c>
      <c r="J34" s="143">
        <v>3.2000000000000001E-2</v>
      </c>
      <c r="K34" s="142" t="s">
        <v>21</v>
      </c>
      <c r="L34" s="155" t="str">
        <f>IF(H34&gt;0,PRODUCT(H34,J34),"")</f>
        <v/>
      </c>
    </row>
    <row r="35" spans="1:12" s="127" customFormat="1" ht="12" customHeight="1">
      <c r="A35" s="144"/>
      <c r="B35" s="435" t="s">
        <v>75</v>
      </c>
      <c r="C35" s="436"/>
      <c r="D35" s="436"/>
      <c r="E35" s="436"/>
      <c r="F35" s="436"/>
      <c r="G35" s="436"/>
      <c r="H35" s="436"/>
      <c r="I35" s="436"/>
      <c r="J35" s="436"/>
      <c r="K35" s="436"/>
      <c r="L35" s="437"/>
    </row>
    <row r="36" spans="1:12" s="127" customFormat="1" ht="12" customHeight="1">
      <c r="A36" s="144"/>
      <c r="B36" s="145" t="s">
        <v>192</v>
      </c>
      <c r="C36" s="141">
        <v>0</v>
      </c>
      <c r="D36" s="142" t="s">
        <v>20</v>
      </c>
      <c r="E36" s="143">
        <v>5.5E-2</v>
      </c>
      <c r="F36" s="142" t="s">
        <v>21</v>
      </c>
      <c r="G36" s="155" t="str">
        <f t="shared" ref="G36:G54" si="3">IF(C36&gt;0,PRODUCT(C36,E36),"")</f>
        <v/>
      </c>
      <c r="H36" s="141">
        <f t="shared" ref="H36:H54" si="4">C36</f>
        <v>0</v>
      </c>
      <c r="I36" s="142" t="s">
        <v>20</v>
      </c>
      <c r="J36" s="143">
        <v>5.5E-2</v>
      </c>
      <c r="K36" s="142" t="s">
        <v>21</v>
      </c>
      <c r="L36" s="155" t="str">
        <f t="shared" ref="L36:L54" si="5">IF(H36&gt;0,PRODUCT(H36,J36),"")</f>
        <v/>
      </c>
    </row>
    <row r="37" spans="1:12" s="127" customFormat="1" ht="12" customHeight="1">
      <c r="A37" s="144"/>
      <c r="B37" s="145">
        <v>5860</v>
      </c>
      <c r="C37" s="141">
        <v>0</v>
      </c>
      <c r="D37" s="142" t="s">
        <v>20</v>
      </c>
      <c r="E37" s="143">
        <v>0.02</v>
      </c>
      <c r="F37" s="142" t="s">
        <v>21</v>
      </c>
      <c r="G37" s="155" t="str">
        <f t="shared" si="3"/>
        <v/>
      </c>
      <c r="H37" s="141">
        <f t="shared" si="4"/>
        <v>0</v>
      </c>
      <c r="I37" s="142" t="s">
        <v>20</v>
      </c>
      <c r="J37" s="143">
        <v>2.5000000000000001E-2</v>
      </c>
      <c r="K37" s="142" t="s">
        <v>21</v>
      </c>
      <c r="L37" s="155" t="str">
        <f t="shared" si="5"/>
        <v/>
      </c>
    </row>
    <row r="38" spans="1:12" s="127" customFormat="1" ht="12" customHeight="1">
      <c r="A38" s="144"/>
      <c r="B38" s="145" t="s">
        <v>193</v>
      </c>
      <c r="C38" s="141">
        <v>0</v>
      </c>
      <c r="D38" s="142" t="s">
        <v>20</v>
      </c>
      <c r="E38" s="143">
        <v>0.02</v>
      </c>
      <c r="F38" s="142" t="s">
        <v>21</v>
      </c>
      <c r="G38" s="155" t="str">
        <f t="shared" si="3"/>
        <v/>
      </c>
      <c r="H38" s="141">
        <f t="shared" si="4"/>
        <v>0</v>
      </c>
      <c r="I38" s="142" t="s">
        <v>20</v>
      </c>
      <c r="J38" s="143">
        <v>2.5000000000000001E-2</v>
      </c>
      <c r="K38" s="142" t="s">
        <v>21</v>
      </c>
      <c r="L38" s="155" t="str">
        <f t="shared" si="5"/>
        <v/>
      </c>
    </row>
    <row r="39" spans="1:12" s="127" customFormat="1" ht="12" customHeight="1">
      <c r="A39" s="144"/>
      <c r="B39" s="145" t="s">
        <v>76</v>
      </c>
      <c r="C39" s="141">
        <v>0</v>
      </c>
      <c r="D39" s="142" t="s">
        <v>20</v>
      </c>
      <c r="E39" s="143">
        <v>4.4999999999999998E-2</v>
      </c>
      <c r="F39" s="142" t="s">
        <v>21</v>
      </c>
      <c r="G39" s="155" t="str">
        <f t="shared" si="3"/>
        <v/>
      </c>
      <c r="H39" s="141">
        <f t="shared" si="4"/>
        <v>0</v>
      </c>
      <c r="I39" s="142" t="s">
        <v>20</v>
      </c>
      <c r="J39" s="143">
        <v>4.4999999999999998E-2</v>
      </c>
      <c r="K39" s="142" t="s">
        <v>21</v>
      </c>
      <c r="L39" s="155" t="str">
        <f t="shared" si="5"/>
        <v/>
      </c>
    </row>
    <row r="40" spans="1:12" s="127" customFormat="1" ht="12" customHeight="1">
      <c r="A40" s="144"/>
      <c r="B40" s="145" t="s">
        <v>77</v>
      </c>
      <c r="C40" s="141">
        <v>0</v>
      </c>
      <c r="D40" s="142" t="s">
        <v>20</v>
      </c>
      <c r="E40" s="143">
        <v>0.01</v>
      </c>
      <c r="F40" s="142" t="s">
        <v>21</v>
      </c>
      <c r="G40" s="155" t="str">
        <f t="shared" si="3"/>
        <v/>
      </c>
      <c r="H40" s="141">
        <f t="shared" si="4"/>
        <v>0</v>
      </c>
      <c r="I40" s="142" t="s">
        <v>20</v>
      </c>
      <c r="J40" s="143">
        <v>0.01</v>
      </c>
      <c r="K40" s="142" t="s">
        <v>21</v>
      </c>
      <c r="L40" s="155" t="str">
        <f t="shared" si="5"/>
        <v/>
      </c>
    </row>
    <row r="41" spans="1:12" s="127" customFormat="1" ht="12" customHeight="1">
      <c r="A41" s="144"/>
      <c r="B41" s="145" t="s">
        <v>78</v>
      </c>
      <c r="C41" s="141">
        <v>0</v>
      </c>
      <c r="D41" s="142" t="s">
        <v>20</v>
      </c>
      <c r="E41" s="143">
        <v>0.01</v>
      </c>
      <c r="F41" s="142" t="s">
        <v>21</v>
      </c>
      <c r="G41" s="155" t="str">
        <f t="shared" si="3"/>
        <v/>
      </c>
      <c r="H41" s="141">
        <f t="shared" si="4"/>
        <v>0</v>
      </c>
      <c r="I41" s="142" t="s">
        <v>20</v>
      </c>
      <c r="J41" s="143">
        <v>0.01</v>
      </c>
      <c r="K41" s="142" t="s">
        <v>21</v>
      </c>
      <c r="L41" s="155" t="str">
        <f t="shared" si="5"/>
        <v/>
      </c>
    </row>
    <row r="42" spans="1:12" s="127" customFormat="1" ht="12" customHeight="1">
      <c r="A42" s="144"/>
      <c r="B42" s="145" t="s">
        <v>81</v>
      </c>
      <c r="C42" s="141">
        <v>0</v>
      </c>
      <c r="D42" s="142" t="s">
        <v>20</v>
      </c>
      <c r="E42" s="143">
        <v>3.5000000000000003E-2</v>
      </c>
      <c r="F42" s="142" t="s">
        <v>21</v>
      </c>
      <c r="G42" s="155" t="str">
        <f t="shared" si="3"/>
        <v/>
      </c>
      <c r="H42" s="141">
        <f t="shared" si="4"/>
        <v>0</v>
      </c>
      <c r="I42" s="142" t="s">
        <v>20</v>
      </c>
      <c r="J42" s="143">
        <v>0.14499999999999999</v>
      </c>
      <c r="K42" s="142" t="s">
        <v>21</v>
      </c>
      <c r="L42" s="155" t="str">
        <f t="shared" si="5"/>
        <v/>
      </c>
    </row>
    <row r="43" spans="1:12" s="127" customFormat="1" ht="12" customHeight="1">
      <c r="A43" s="144"/>
      <c r="B43" s="145" t="s">
        <v>82</v>
      </c>
      <c r="C43" s="141">
        <v>0</v>
      </c>
      <c r="D43" s="142" t="s">
        <v>20</v>
      </c>
      <c r="E43" s="143">
        <v>3.5000000000000003E-2</v>
      </c>
      <c r="F43" s="142" t="s">
        <v>21</v>
      </c>
      <c r="G43" s="155" t="str">
        <f t="shared" si="3"/>
        <v/>
      </c>
      <c r="H43" s="141">
        <f t="shared" si="4"/>
        <v>0</v>
      </c>
      <c r="I43" s="142" t="s">
        <v>20</v>
      </c>
      <c r="J43" s="143">
        <v>0.14499999999999999</v>
      </c>
      <c r="K43" s="142" t="s">
        <v>21</v>
      </c>
      <c r="L43" s="155" t="str">
        <f t="shared" si="5"/>
        <v/>
      </c>
    </row>
    <row r="44" spans="1:12" s="127" customFormat="1" ht="12" customHeight="1">
      <c r="A44" s="144"/>
      <c r="B44" s="145" t="s">
        <v>83</v>
      </c>
      <c r="C44" s="141">
        <v>0</v>
      </c>
      <c r="D44" s="142" t="s">
        <v>20</v>
      </c>
      <c r="E44" s="143">
        <v>3.5000000000000003E-2</v>
      </c>
      <c r="F44" s="142" t="s">
        <v>21</v>
      </c>
      <c r="G44" s="155" t="str">
        <f t="shared" si="3"/>
        <v/>
      </c>
      <c r="H44" s="141">
        <f t="shared" si="4"/>
        <v>0</v>
      </c>
      <c r="I44" s="142" t="s">
        <v>20</v>
      </c>
      <c r="J44" s="143">
        <v>0.2</v>
      </c>
      <c r="K44" s="142" t="s">
        <v>21</v>
      </c>
      <c r="L44" s="155" t="str">
        <f t="shared" si="5"/>
        <v/>
      </c>
    </row>
    <row r="45" spans="1:12" s="127" customFormat="1" ht="12" customHeight="1">
      <c r="A45" s="144"/>
      <c r="B45" s="145" t="s">
        <v>84</v>
      </c>
      <c r="C45" s="141">
        <v>0</v>
      </c>
      <c r="D45" s="142" t="s">
        <v>20</v>
      </c>
      <c r="E45" s="143">
        <v>0</v>
      </c>
      <c r="F45" s="142" t="s">
        <v>21</v>
      </c>
      <c r="G45" s="155" t="str">
        <f t="shared" si="3"/>
        <v/>
      </c>
      <c r="H45" s="141">
        <f t="shared" si="4"/>
        <v>0</v>
      </c>
      <c r="I45" s="142" t="s">
        <v>20</v>
      </c>
      <c r="J45" s="143">
        <v>0.22</v>
      </c>
      <c r="K45" s="142" t="s">
        <v>21</v>
      </c>
      <c r="L45" s="155" t="str">
        <f t="shared" si="5"/>
        <v/>
      </c>
    </row>
    <row r="46" spans="1:12" s="147" customFormat="1" ht="12" customHeight="1">
      <c r="A46" s="144"/>
      <c r="B46" s="145" t="s">
        <v>85</v>
      </c>
      <c r="C46" s="141">
        <v>0</v>
      </c>
      <c r="D46" s="142" t="s">
        <v>20</v>
      </c>
      <c r="E46" s="143">
        <v>9.2999999999999999E-2</v>
      </c>
      <c r="F46" s="142" t="s">
        <v>21</v>
      </c>
      <c r="G46" s="155" t="str">
        <f t="shared" si="3"/>
        <v/>
      </c>
      <c r="H46" s="141">
        <f t="shared" si="4"/>
        <v>0</v>
      </c>
      <c r="I46" s="142" t="s">
        <v>20</v>
      </c>
      <c r="J46" s="143">
        <v>0.13600000000000001</v>
      </c>
      <c r="K46" s="142" t="s">
        <v>21</v>
      </c>
      <c r="L46" s="155" t="str">
        <f t="shared" si="5"/>
        <v/>
      </c>
    </row>
    <row r="47" spans="1:12" s="147" customFormat="1" ht="12" customHeight="1">
      <c r="A47" s="144"/>
      <c r="B47" s="145" t="s">
        <v>86</v>
      </c>
      <c r="C47" s="141">
        <v>0</v>
      </c>
      <c r="D47" s="142" t="s">
        <v>20</v>
      </c>
      <c r="E47" s="143">
        <v>9.8000000000000004E-2</v>
      </c>
      <c r="F47" s="142" t="s">
        <v>21</v>
      </c>
      <c r="G47" s="155" t="str">
        <f t="shared" si="3"/>
        <v/>
      </c>
      <c r="H47" s="141">
        <f t="shared" si="4"/>
        <v>0</v>
      </c>
      <c r="I47" s="142" t="s">
        <v>20</v>
      </c>
      <c r="J47" s="143">
        <v>0.155</v>
      </c>
      <c r="K47" s="142" t="s">
        <v>21</v>
      </c>
      <c r="L47" s="155" t="str">
        <f t="shared" si="5"/>
        <v/>
      </c>
    </row>
    <row r="48" spans="1:12" s="127" customFormat="1" ht="12" customHeight="1">
      <c r="A48" s="144"/>
      <c r="B48" s="140" t="s">
        <v>87</v>
      </c>
      <c r="C48" s="141">
        <v>0</v>
      </c>
      <c r="D48" s="142" t="s">
        <v>20</v>
      </c>
      <c r="E48" s="143">
        <v>5.5E-2</v>
      </c>
      <c r="F48" s="142" t="s">
        <v>21</v>
      </c>
      <c r="G48" s="155" t="str">
        <f>IF(C48&gt;0,PRODUCT(C48,E48),"")</f>
        <v/>
      </c>
      <c r="H48" s="141">
        <f>C48</f>
        <v>0</v>
      </c>
      <c r="I48" s="142" t="s">
        <v>20</v>
      </c>
      <c r="J48" s="143">
        <v>0.1</v>
      </c>
      <c r="K48" s="142" t="s">
        <v>21</v>
      </c>
      <c r="L48" s="155" t="str">
        <f>IF(H48&gt;0,PRODUCT(H48,J48),"")</f>
        <v/>
      </c>
    </row>
    <row r="49" spans="1:13" s="127" customFormat="1" ht="12" customHeight="1">
      <c r="A49" s="144"/>
      <c r="B49" s="140" t="s">
        <v>88</v>
      </c>
      <c r="C49" s="141">
        <v>0</v>
      </c>
      <c r="D49" s="142" t="s">
        <v>20</v>
      </c>
      <c r="E49" s="143">
        <v>5.5E-2</v>
      </c>
      <c r="F49" s="142" t="s">
        <v>21</v>
      </c>
      <c r="G49" s="155" t="str">
        <f>IF(C49&gt;0,PRODUCT(C49,E49),"")</f>
        <v/>
      </c>
      <c r="H49" s="141">
        <f>C49</f>
        <v>0</v>
      </c>
      <c r="I49" s="142" t="s">
        <v>20</v>
      </c>
      <c r="J49" s="143">
        <v>0.1</v>
      </c>
      <c r="K49" s="142" t="s">
        <v>21</v>
      </c>
      <c r="L49" s="155" t="str">
        <f>IF(H49&gt;0,PRODUCT(H49,J49),"")</f>
        <v/>
      </c>
    </row>
    <row r="50" spans="1:13" s="127" customFormat="1" ht="12" customHeight="1">
      <c r="A50" s="144"/>
      <c r="B50" s="145" t="s">
        <v>91</v>
      </c>
      <c r="C50" s="141">
        <v>0</v>
      </c>
      <c r="D50" s="142" t="s">
        <v>20</v>
      </c>
      <c r="E50" s="143">
        <v>2.1000000000000001E-2</v>
      </c>
      <c r="F50" s="142" t="s">
        <v>21</v>
      </c>
      <c r="G50" s="155" t="str">
        <f t="shared" si="3"/>
        <v/>
      </c>
      <c r="H50" s="141">
        <f t="shared" si="4"/>
        <v>0</v>
      </c>
      <c r="I50" s="142" t="s">
        <v>20</v>
      </c>
      <c r="J50" s="143">
        <v>2.1000000000000001E-2</v>
      </c>
      <c r="K50" s="142" t="s">
        <v>21</v>
      </c>
      <c r="L50" s="155" t="str">
        <f t="shared" si="5"/>
        <v/>
      </c>
      <c r="M50" s="138"/>
    </row>
    <row r="51" spans="1:13" s="127" customFormat="1" ht="12" customHeight="1">
      <c r="A51" s="144"/>
      <c r="B51" s="145" t="s">
        <v>92</v>
      </c>
      <c r="C51" s="141">
        <v>0</v>
      </c>
      <c r="D51" s="142" t="s">
        <v>20</v>
      </c>
      <c r="E51" s="143">
        <v>2.1000000000000001E-2</v>
      </c>
      <c r="F51" s="142" t="s">
        <v>21</v>
      </c>
      <c r="G51" s="155" t="str">
        <f t="shared" si="3"/>
        <v/>
      </c>
      <c r="H51" s="141">
        <f t="shared" si="4"/>
        <v>0</v>
      </c>
      <c r="I51" s="142" t="s">
        <v>20</v>
      </c>
      <c r="J51" s="143">
        <v>2.1000000000000001E-2</v>
      </c>
      <c r="K51" s="142" t="s">
        <v>21</v>
      </c>
      <c r="L51" s="155" t="str">
        <f t="shared" si="5"/>
        <v/>
      </c>
      <c r="M51" s="138"/>
    </row>
    <row r="52" spans="1:13" s="127" customFormat="1" ht="12" customHeight="1">
      <c r="A52" s="144"/>
      <c r="B52" s="145" t="s">
        <v>93</v>
      </c>
      <c r="C52" s="141">
        <v>0</v>
      </c>
      <c r="D52" s="142" t="s">
        <v>20</v>
      </c>
      <c r="E52" s="143">
        <v>7.9000000000000001E-2</v>
      </c>
      <c r="F52" s="142" t="s">
        <v>21</v>
      </c>
      <c r="G52" s="155" t="str">
        <f t="shared" si="3"/>
        <v/>
      </c>
      <c r="H52" s="141">
        <f t="shared" si="4"/>
        <v>0</v>
      </c>
      <c r="I52" s="142" t="s">
        <v>20</v>
      </c>
      <c r="J52" s="143">
        <v>7.9000000000000001E-2</v>
      </c>
      <c r="K52" s="142" t="s">
        <v>21</v>
      </c>
      <c r="L52" s="155" t="str">
        <f t="shared" si="5"/>
        <v/>
      </c>
      <c r="M52" s="138"/>
    </row>
    <row r="53" spans="1:13" s="127" customFormat="1" ht="12" customHeight="1">
      <c r="A53" s="144"/>
      <c r="B53" s="145" t="s">
        <v>94</v>
      </c>
      <c r="C53" s="141">
        <v>0</v>
      </c>
      <c r="D53" s="142" t="s">
        <v>20</v>
      </c>
      <c r="E53" s="143">
        <v>5.2999999999999999E-2</v>
      </c>
      <c r="F53" s="142" t="s">
        <v>21</v>
      </c>
      <c r="G53" s="155" t="str">
        <f t="shared" si="3"/>
        <v/>
      </c>
      <c r="H53" s="141">
        <f t="shared" si="4"/>
        <v>0</v>
      </c>
      <c r="I53" s="142" t="s">
        <v>20</v>
      </c>
      <c r="J53" s="143">
        <v>5.2999999999999999E-2</v>
      </c>
      <c r="K53" s="142" t="s">
        <v>21</v>
      </c>
      <c r="L53" s="155" t="str">
        <f t="shared" si="5"/>
        <v/>
      </c>
      <c r="M53" s="138"/>
    </row>
    <row r="54" spans="1:13" s="127" customFormat="1" ht="12" customHeight="1">
      <c r="A54" s="144"/>
      <c r="B54" s="152" t="s">
        <v>95</v>
      </c>
      <c r="C54" s="156">
        <v>0</v>
      </c>
      <c r="D54" s="153" t="s">
        <v>20</v>
      </c>
      <c r="E54" s="154">
        <v>0.12</v>
      </c>
      <c r="F54" s="153" t="s">
        <v>21</v>
      </c>
      <c r="G54" s="157" t="str">
        <f t="shared" si="3"/>
        <v/>
      </c>
      <c r="H54" s="141">
        <f t="shared" si="4"/>
        <v>0</v>
      </c>
      <c r="I54" s="142" t="s">
        <v>20</v>
      </c>
      <c r="J54" s="143">
        <v>0.23</v>
      </c>
      <c r="K54" s="142" t="s">
        <v>21</v>
      </c>
      <c r="L54" s="155" t="str">
        <f t="shared" si="5"/>
        <v/>
      </c>
    </row>
    <row r="55" spans="1:13" s="127" customFormat="1" ht="12" customHeight="1">
      <c r="A55" s="144"/>
      <c r="B55" s="435" t="s">
        <v>219</v>
      </c>
      <c r="C55" s="436"/>
      <c r="D55" s="436"/>
      <c r="E55" s="436"/>
      <c r="F55" s="436"/>
      <c r="G55" s="436"/>
      <c r="H55" s="436"/>
      <c r="I55" s="436"/>
      <c r="J55" s="436"/>
      <c r="K55" s="436"/>
      <c r="L55" s="437"/>
    </row>
    <row r="56" spans="1:13" s="127" customFormat="1" ht="12" customHeight="1">
      <c r="A56" s="144"/>
      <c r="B56" s="145" t="s">
        <v>209</v>
      </c>
      <c r="C56" s="141">
        <v>0</v>
      </c>
      <c r="D56" s="142" t="s">
        <v>20</v>
      </c>
      <c r="E56" s="143">
        <v>0.01</v>
      </c>
      <c r="F56" s="142" t="s">
        <v>21</v>
      </c>
      <c r="G56" s="155" t="str">
        <f t="shared" ref="G56:G65" si="6">IF(C56&gt;0,PRODUCT(C56,E56),"")</f>
        <v/>
      </c>
      <c r="H56" s="141">
        <f t="shared" ref="H56:H65" si="7">C56</f>
        <v>0</v>
      </c>
      <c r="I56" s="142" t="s">
        <v>20</v>
      </c>
      <c r="J56" s="143">
        <v>0.01</v>
      </c>
      <c r="K56" s="142" t="s">
        <v>21</v>
      </c>
      <c r="L56" s="155" t="str">
        <f t="shared" ref="L56:L65" si="8">IF(H56&gt;0,PRODUCT(H56,J56),"")</f>
        <v/>
      </c>
    </row>
    <row r="57" spans="1:13" s="127" customFormat="1" ht="12" customHeight="1">
      <c r="A57" s="144"/>
      <c r="B57" s="152" t="s">
        <v>220</v>
      </c>
      <c r="C57" s="141"/>
      <c r="D57" s="153" t="s">
        <v>20</v>
      </c>
      <c r="E57" s="154">
        <v>5.1999999999999998E-2</v>
      </c>
      <c r="F57" s="153" t="s">
        <v>21</v>
      </c>
      <c r="G57" s="155" t="str">
        <f t="shared" si="6"/>
        <v/>
      </c>
      <c r="H57" s="141">
        <f t="shared" si="7"/>
        <v>0</v>
      </c>
      <c r="I57" s="142" t="s">
        <v>20</v>
      </c>
      <c r="J57" s="143">
        <v>0.27500000000000002</v>
      </c>
      <c r="K57" s="142" t="s">
        <v>21</v>
      </c>
      <c r="L57" s="155" t="str">
        <f t="shared" si="8"/>
        <v/>
      </c>
    </row>
    <row r="58" spans="1:13" s="127" customFormat="1" ht="12" customHeight="1">
      <c r="A58" s="144"/>
      <c r="B58" s="152" t="s">
        <v>221</v>
      </c>
      <c r="C58" s="141"/>
      <c r="D58" s="153" t="s">
        <v>20</v>
      </c>
      <c r="E58" s="154">
        <v>0</v>
      </c>
      <c r="F58" s="153" t="s">
        <v>21</v>
      </c>
      <c r="G58" s="155" t="str">
        <f t="shared" si="6"/>
        <v/>
      </c>
      <c r="H58" s="141">
        <f t="shared" si="7"/>
        <v>0</v>
      </c>
      <c r="I58" s="142" t="s">
        <v>20</v>
      </c>
      <c r="J58" s="143">
        <v>5.1299999999999998E-2</v>
      </c>
      <c r="K58" s="142" t="s">
        <v>21</v>
      </c>
      <c r="L58" s="155" t="str">
        <f t="shared" si="8"/>
        <v/>
      </c>
    </row>
    <row r="59" spans="1:13" s="127" customFormat="1" ht="12" customHeight="1">
      <c r="A59" s="144"/>
      <c r="B59" s="152" t="s">
        <v>222</v>
      </c>
      <c r="C59" s="141"/>
      <c r="D59" s="153" t="s">
        <v>20</v>
      </c>
      <c r="E59" s="154">
        <v>5.1999999999999998E-2</v>
      </c>
      <c r="F59" s="153" t="s">
        <v>21</v>
      </c>
      <c r="G59" s="155" t="str">
        <f t="shared" si="6"/>
        <v/>
      </c>
      <c r="H59" s="141">
        <f t="shared" si="7"/>
        <v>0</v>
      </c>
      <c r="I59" s="142" t="s">
        <v>20</v>
      </c>
      <c r="J59" s="143">
        <v>0.31</v>
      </c>
      <c r="K59" s="142" t="s">
        <v>21</v>
      </c>
      <c r="L59" s="155" t="str">
        <f t="shared" si="8"/>
        <v/>
      </c>
    </row>
    <row r="60" spans="1:13" s="127" customFormat="1" ht="12" customHeight="1">
      <c r="A60" s="144"/>
      <c r="B60" s="152" t="s">
        <v>223</v>
      </c>
      <c r="C60" s="141"/>
      <c r="D60" s="153" t="s">
        <v>20</v>
      </c>
      <c r="E60" s="154">
        <v>0</v>
      </c>
      <c r="F60" s="153" t="s">
        <v>21</v>
      </c>
      <c r="G60" s="155" t="str">
        <f t="shared" si="6"/>
        <v/>
      </c>
      <c r="H60" s="141">
        <f t="shared" si="7"/>
        <v>0</v>
      </c>
      <c r="I60" s="142" t="s">
        <v>20</v>
      </c>
      <c r="J60" s="143">
        <v>5.1799999999999999E-2</v>
      </c>
      <c r="K60" s="142" t="s">
        <v>21</v>
      </c>
      <c r="L60" s="155" t="str">
        <f t="shared" si="8"/>
        <v/>
      </c>
    </row>
    <row r="61" spans="1:13" s="127" customFormat="1" ht="12" customHeight="1">
      <c r="A61" s="144"/>
      <c r="B61" s="145" t="s">
        <v>210</v>
      </c>
      <c r="C61" s="141">
        <v>0</v>
      </c>
      <c r="D61" s="142" t="s">
        <v>20</v>
      </c>
      <c r="E61" s="143">
        <v>0.01</v>
      </c>
      <c r="F61" s="142" t="s">
        <v>21</v>
      </c>
      <c r="G61" s="155" t="str">
        <f>IF(C61&gt;0,PRODUCT(C61,E61),"")</f>
        <v/>
      </c>
      <c r="H61" s="141">
        <f>C61</f>
        <v>0</v>
      </c>
      <c r="I61" s="142" t="s">
        <v>20</v>
      </c>
      <c r="J61" s="143">
        <v>0.01</v>
      </c>
      <c r="K61" s="142" t="s">
        <v>21</v>
      </c>
      <c r="L61" s="155" t="str">
        <f>IF(H61&gt;0,PRODUCT(H61,J61),"")</f>
        <v/>
      </c>
    </row>
    <row r="62" spans="1:13" s="127" customFormat="1" ht="12" customHeight="1">
      <c r="A62" s="144"/>
      <c r="B62" s="145" t="s">
        <v>212</v>
      </c>
      <c r="C62" s="141">
        <v>0</v>
      </c>
      <c r="D62" s="142" t="s">
        <v>20</v>
      </c>
      <c r="E62" s="143">
        <v>0.01</v>
      </c>
      <c r="F62" s="142" t="s">
        <v>21</v>
      </c>
      <c r="G62" s="155" t="str">
        <f t="shared" si="6"/>
        <v/>
      </c>
      <c r="H62" s="141">
        <f t="shared" si="7"/>
        <v>0</v>
      </c>
      <c r="I62" s="142" t="s">
        <v>20</v>
      </c>
      <c r="J62" s="143">
        <v>0.01</v>
      </c>
      <c r="K62" s="142" t="s">
        <v>21</v>
      </c>
      <c r="L62" s="155" t="str">
        <f t="shared" si="8"/>
        <v/>
      </c>
    </row>
    <row r="63" spans="1:13" s="127" customFormat="1" ht="12" customHeight="1">
      <c r="A63" s="144"/>
      <c r="B63" s="145" t="s">
        <v>213</v>
      </c>
      <c r="C63" s="141">
        <v>1</v>
      </c>
      <c r="D63" s="142" t="s">
        <v>20</v>
      </c>
      <c r="E63" s="143">
        <v>7.0000000000000007E-2</v>
      </c>
      <c r="F63" s="142" t="s">
        <v>21</v>
      </c>
      <c r="G63" s="155">
        <f t="shared" si="6"/>
        <v>7.0000000000000007E-2</v>
      </c>
      <c r="H63" s="141">
        <f t="shared" si="7"/>
        <v>1</v>
      </c>
      <c r="I63" s="142" t="s">
        <v>20</v>
      </c>
      <c r="J63" s="143">
        <v>0.1</v>
      </c>
      <c r="K63" s="142" t="s">
        <v>21</v>
      </c>
      <c r="L63" s="155">
        <f t="shared" si="8"/>
        <v>0.1</v>
      </c>
    </row>
    <row r="64" spans="1:13" s="127" customFormat="1" ht="12" customHeight="1">
      <c r="A64" s="144"/>
      <c r="B64" s="289" t="s">
        <v>214</v>
      </c>
      <c r="C64" s="159">
        <v>0</v>
      </c>
      <c r="D64" s="160" t="s">
        <v>20</v>
      </c>
      <c r="E64" s="161">
        <v>0.01</v>
      </c>
      <c r="F64" s="160" t="s">
        <v>21</v>
      </c>
      <c r="G64" s="162" t="str">
        <f t="shared" si="6"/>
        <v/>
      </c>
      <c r="H64" s="159">
        <f t="shared" si="7"/>
        <v>0</v>
      </c>
      <c r="I64" s="160" t="s">
        <v>20</v>
      </c>
      <c r="J64" s="161">
        <v>2.5000000000000001E-2</v>
      </c>
      <c r="K64" s="160" t="s">
        <v>21</v>
      </c>
      <c r="L64" s="162" t="str">
        <f t="shared" si="8"/>
        <v/>
      </c>
    </row>
    <row r="65" spans="1:12" s="127" customFormat="1" ht="12" customHeight="1">
      <c r="A65" s="144"/>
      <c r="B65" s="290" t="s">
        <v>216</v>
      </c>
      <c r="C65" s="217">
        <v>0</v>
      </c>
      <c r="D65" s="291" t="s">
        <v>20</v>
      </c>
      <c r="E65" s="219">
        <v>0.09</v>
      </c>
      <c r="F65" s="291" t="s">
        <v>21</v>
      </c>
      <c r="G65" s="219" t="str">
        <f t="shared" si="6"/>
        <v/>
      </c>
      <c r="H65" s="217">
        <f t="shared" si="7"/>
        <v>0</v>
      </c>
      <c r="I65" s="291" t="s">
        <v>20</v>
      </c>
      <c r="J65" s="219">
        <v>0.125</v>
      </c>
      <c r="K65" s="291" t="s">
        <v>21</v>
      </c>
      <c r="L65" s="219" t="str">
        <f t="shared" si="8"/>
        <v/>
      </c>
    </row>
    <row r="66" spans="1:12" s="147" customFormat="1" ht="12" customHeight="1">
      <c r="A66" s="144"/>
      <c r="B66" s="703" t="s">
        <v>224</v>
      </c>
      <c r="C66" s="704"/>
      <c r="D66" s="704"/>
      <c r="E66" s="704"/>
      <c r="F66" s="704"/>
      <c r="G66" s="704"/>
      <c r="H66" s="704"/>
      <c r="I66" s="704"/>
      <c r="J66" s="704"/>
      <c r="K66" s="704"/>
      <c r="L66" s="705"/>
    </row>
    <row r="67" spans="1:12" s="147" customFormat="1" ht="12" customHeight="1">
      <c r="A67" s="144"/>
      <c r="B67" s="292" t="s">
        <v>97</v>
      </c>
      <c r="C67" s="156">
        <v>0</v>
      </c>
      <c r="D67" s="153" t="s">
        <v>20</v>
      </c>
      <c r="E67" s="154">
        <v>0</v>
      </c>
      <c r="F67" s="153" t="s">
        <v>21</v>
      </c>
      <c r="G67" s="157" t="str">
        <f t="shared" ref="G67:G72" si="9">IF(C67&gt;0,PRODUCT(C67,E67),"")</f>
        <v/>
      </c>
      <c r="H67" s="156">
        <f t="shared" ref="H67:H72" si="10">C67</f>
        <v>0</v>
      </c>
      <c r="I67" s="153" t="s">
        <v>20</v>
      </c>
      <c r="J67" s="154">
        <v>0</v>
      </c>
      <c r="K67" s="153" t="s">
        <v>21</v>
      </c>
      <c r="L67" s="157" t="str">
        <f t="shared" ref="L67:L72" si="11">IF(H67&gt;0,PRODUCT(H67,J67),"")</f>
        <v/>
      </c>
    </row>
    <row r="68" spans="1:12" s="147" customFormat="1" ht="12" customHeight="1">
      <c r="A68" s="144"/>
      <c r="B68" s="152" t="s">
        <v>98</v>
      </c>
      <c r="C68" s="156">
        <v>0</v>
      </c>
      <c r="D68" s="153" t="s">
        <v>20</v>
      </c>
      <c r="E68" s="154">
        <v>0</v>
      </c>
      <c r="F68" s="153" t="s">
        <v>21</v>
      </c>
      <c r="G68" s="157" t="str">
        <f t="shared" si="9"/>
        <v/>
      </c>
      <c r="H68" s="141">
        <f t="shared" si="10"/>
        <v>0</v>
      </c>
      <c r="I68" s="142" t="s">
        <v>20</v>
      </c>
      <c r="J68" s="143">
        <v>0</v>
      </c>
      <c r="K68" s="142" t="s">
        <v>21</v>
      </c>
      <c r="L68" s="155" t="str">
        <f t="shared" si="11"/>
        <v/>
      </c>
    </row>
    <row r="69" spans="1:12" s="147" customFormat="1" ht="12" customHeight="1">
      <c r="A69" s="144"/>
      <c r="B69" s="152" t="s">
        <v>99</v>
      </c>
      <c r="C69" s="141">
        <v>0</v>
      </c>
      <c r="D69" s="142" t="s">
        <v>20</v>
      </c>
      <c r="E69" s="143">
        <v>0</v>
      </c>
      <c r="F69" s="142" t="s">
        <v>21</v>
      </c>
      <c r="G69" s="155" t="str">
        <f t="shared" si="9"/>
        <v/>
      </c>
      <c r="H69" s="141">
        <f t="shared" si="10"/>
        <v>0</v>
      </c>
      <c r="I69" s="142" t="s">
        <v>20</v>
      </c>
      <c r="J69" s="143">
        <v>0</v>
      </c>
      <c r="K69" s="142" t="s">
        <v>21</v>
      </c>
      <c r="L69" s="155" t="str">
        <f t="shared" si="11"/>
        <v/>
      </c>
    </row>
    <row r="70" spans="1:12" s="147" customFormat="1" ht="12" customHeight="1">
      <c r="A70" s="144"/>
      <c r="B70" s="152" t="s">
        <v>100</v>
      </c>
      <c r="C70" s="141">
        <v>0</v>
      </c>
      <c r="D70" s="142" t="s">
        <v>20</v>
      </c>
      <c r="E70" s="143">
        <v>0</v>
      </c>
      <c r="F70" s="142" t="s">
        <v>21</v>
      </c>
      <c r="G70" s="155" t="str">
        <f t="shared" si="9"/>
        <v/>
      </c>
      <c r="H70" s="141">
        <f t="shared" si="10"/>
        <v>0</v>
      </c>
      <c r="I70" s="142" t="s">
        <v>20</v>
      </c>
      <c r="J70" s="143">
        <v>0</v>
      </c>
      <c r="K70" s="142" t="s">
        <v>21</v>
      </c>
      <c r="L70" s="155" t="str">
        <f t="shared" si="11"/>
        <v/>
      </c>
    </row>
    <row r="71" spans="1:12" s="147" customFormat="1" ht="12" customHeight="1">
      <c r="A71" s="144"/>
      <c r="B71" s="152" t="s">
        <v>101</v>
      </c>
      <c r="C71" s="141">
        <v>0</v>
      </c>
      <c r="D71" s="142" t="s">
        <v>20</v>
      </c>
      <c r="E71" s="143">
        <v>0</v>
      </c>
      <c r="F71" s="142" t="s">
        <v>21</v>
      </c>
      <c r="G71" s="155" t="str">
        <f t="shared" si="9"/>
        <v/>
      </c>
      <c r="H71" s="141">
        <f t="shared" si="10"/>
        <v>0</v>
      </c>
      <c r="I71" s="142" t="s">
        <v>20</v>
      </c>
      <c r="J71" s="143">
        <v>0</v>
      </c>
      <c r="K71" s="142" t="s">
        <v>21</v>
      </c>
      <c r="L71" s="155" t="str">
        <f t="shared" si="11"/>
        <v/>
      </c>
    </row>
    <row r="72" spans="1:12" s="147" customFormat="1" ht="12" customHeight="1">
      <c r="A72" s="144"/>
      <c r="B72" s="158" t="s">
        <v>102</v>
      </c>
      <c r="C72" s="159">
        <v>0</v>
      </c>
      <c r="D72" s="160" t="s">
        <v>20</v>
      </c>
      <c r="E72" s="161">
        <v>0</v>
      </c>
      <c r="F72" s="160" t="s">
        <v>21</v>
      </c>
      <c r="G72" s="162" t="str">
        <f t="shared" si="9"/>
        <v/>
      </c>
      <c r="H72" s="159">
        <f t="shared" si="10"/>
        <v>0</v>
      </c>
      <c r="I72" s="160" t="s">
        <v>20</v>
      </c>
      <c r="J72" s="161">
        <v>0</v>
      </c>
      <c r="K72" s="163" t="s">
        <v>21</v>
      </c>
      <c r="L72" s="164" t="str">
        <f t="shared" si="11"/>
        <v/>
      </c>
    </row>
    <row r="73" spans="1:12" s="147" customFormat="1" ht="12" customHeight="1">
      <c r="A73" s="144"/>
      <c r="B73" s="438" t="s">
        <v>225</v>
      </c>
      <c r="C73" s="439"/>
      <c r="D73" s="439"/>
      <c r="E73" s="439"/>
      <c r="F73" s="439"/>
      <c r="G73" s="439"/>
      <c r="H73" s="439"/>
      <c r="I73" s="439"/>
      <c r="J73" s="439"/>
      <c r="K73" s="439"/>
      <c r="L73" s="440"/>
    </row>
    <row r="74" spans="1:12" s="147" customFormat="1" ht="12" customHeight="1">
      <c r="A74" s="144"/>
      <c r="B74" s="140" t="s">
        <v>104</v>
      </c>
      <c r="C74" s="141"/>
      <c r="D74" s="142"/>
      <c r="E74" s="143">
        <f>G129</f>
        <v>0</v>
      </c>
      <c r="F74" s="142" t="s">
        <v>21</v>
      </c>
      <c r="G74" s="155" t="str">
        <f t="shared" ref="G74:G79" si="12">IF(E74&gt;0,E74,"")</f>
        <v/>
      </c>
      <c r="H74" s="141"/>
      <c r="I74" s="142"/>
      <c r="J74" s="143">
        <f>L129</f>
        <v>0</v>
      </c>
      <c r="K74" s="142" t="s">
        <v>21</v>
      </c>
      <c r="L74" s="155" t="str">
        <f t="shared" ref="L74:L79" si="13">IF(J74&gt;0,J74,"")</f>
        <v/>
      </c>
    </row>
    <row r="75" spans="1:12" s="147" customFormat="1" ht="12" customHeight="1">
      <c r="A75" s="144"/>
      <c r="B75" s="140" t="s">
        <v>105</v>
      </c>
      <c r="C75" s="156"/>
      <c r="D75" s="153"/>
      <c r="E75" s="154">
        <f>G143</f>
        <v>0</v>
      </c>
      <c r="F75" s="153" t="s">
        <v>21</v>
      </c>
      <c r="G75" s="155" t="str">
        <f t="shared" si="12"/>
        <v/>
      </c>
      <c r="H75" s="141"/>
      <c r="I75" s="142"/>
      <c r="J75" s="143">
        <f>L143</f>
        <v>0</v>
      </c>
      <c r="K75" s="142" t="s">
        <v>21</v>
      </c>
      <c r="L75" s="155" t="str">
        <f t="shared" si="13"/>
        <v/>
      </c>
    </row>
    <row r="76" spans="1:12" s="147" customFormat="1" ht="12" customHeight="1">
      <c r="A76" s="144"/>
      <c r="B76" s="140" t="s">
        <v>184</v>
      </c>
      <c r="C76" s="141"/>
      <c r="D76" s="142"/>
      <c r="E76" s="143">
        <f>G157</f>
        <v>0</v>
      </c>
      <c r="F76" s="142" t="s">
        <v>21</v>
      </c>
      <c r="G76" s="155" t="str">
        <f t="shared" si="12"/>
        <v/>
      </c>
      <c r="H76" s="141"/>
      <c r="I76" s="142"/>
      <c r="J76" s="143">
        <f>L157</f>
        <v>0</v>
      </c>
      <c r="K76" s="142" t="s">
        <v>21</v>
      </c>
      <c r="L76" s="155" t="str">
        <f t="shared" si="13"/>
        <v/>
      </c>
    </row>
    <row r="77" spans="1:12" s="147" customFormat="1" ht="12" customHeight="1">
      <c r="A77" s="144"/>
      <c r="B77" s="140" t="s">
        <v>185</v>
      </c>
      <c r="C77" s="141"/>
      <c r="D77" s="142"/>
      <c r="E77" s="143">
        <f>G171</f>
        <v>0</v>
      </c>
      <c r="F77" s="142" t="s">
        <v>21</v>
      </c>
      <c r="G77" s="155" t="str">
        <f t="shared" si="12"/>
        <v/>
      </c>
      <c r="H77" s="141"/>
      <c r="I77" s="142"/>
      <c r="J77" s="143">
        <f>L171</f>
        <v>0</v>
      </c>
      <c r="K77" s="142" t="s">
        <v>21</v>
      </c>
      <c r="L77" s="155" t="str">
        <f t="shared" si="13"/>
        <v/>
      </c>
    </row>
    <row r="78" spans="1:12" s="147" customFormat="1" ht="12" customHeight="1">
      <c r="A78" s="144"/>
      <c r="B78" s="140" t="s">
        <v>195</v>
      </c>
      <c r="C78" s="141"/>
      <c r="D78" s="142"/>
      <c r="E78" s="143">
        <f>G185</f>
        <v>0</v>
      </c>
      <c r="F78" s="142" t="s">
        <v>21</v>
      </c>
      <c r="G78" s="155" t="str">
        <f t="shared" si="12"/>
        <v/>
      </c>
      <c r="H78" s="141"/>
      <c r="I78" s="142"/>
      <c r="J78" s="143">
        <f>L185</f>
        <v>0</v>
      </c>
      <c r="K78" s="142" t="s">
        <v>21</v>
      </c>
      <c r="L78" s="155" t="str">
        <f t="shared" si="13"/>
        <v/>
      </c>
    </row>
    <row r="79" spans="1:12" s="147" customFormat="1" ht="12" customHeight="1">
      <c r="A79" s="144"/>
      <c r="B79" s="140" t="s">
        <v>196</v>
      </c>
      <c r="C79" s="159"/>
      <c r="D79" s="160"/>
      <c r="E79" s="161">
        <f>G199</f>
        <v>0</v>
      </c>
      <c r="F79" s="160" t="s">
        <v>21</v>
      </c>
      <c r="G79" s="155" t="str">
        <f t="shared" si="12"/>
        <v/>
      </c>
      <c r="H79" s="141"/>
      <c r="I79" s="142"/>
      <c r="J79" s="143">
        <f>L199</f>
        <v>0</v>
      </c>
      <c r="K79" s="142" t="s">
        <v>21</v>
      </c>
      <c r="L79" s="155" t="str">
        <f t="shared" si="13"/>
        <v/>
      </c>
    </row>
    <row r="80" spans="1:12" s="127" customFormat="1" ht="22.5" customHeight="1">
      <c r="A80" s="125"/>
      <c r="B80" s="336" t="s">
        <v>106</v>
      </c>
      <c r="C80" s="337"/>
      <c r="D80" s="337"/>
      <c r="E80" s="337"/>
      <c r="F80" s="337"/>
      <c r="G80" s="223">
        <f>SUM(G8:G65,G67:G79)</f>
        <v>0.34500000000000003</v>
      </c>
      <c r="H80" s="338" t="s">
        <v>107</v>
      </c>
      <c r="I80" s="339"/>
      <c r="J80" s="339"/>
      <c r="K80" s="340"/>
      <c r="L80" s="223">
        <f>SUM(L8:L65,L67:L79)</f>
        <v>0.54</v>
      </c>
    </row>
    <row r="81" spans="1:12" s="127" customFormat="1">
      <c r="A81" s="125"/>
      <c r="B81" s="166"/>
      <c r="C81" s="167"/>
      <c r="D81" s="166"/>
      <c r="E81" s="168"/>
      <c r="F81" s="168"/>
      <c r="G81" s="166"/>
      <c r="H81" s="169"/>
    </row>
    <row r="82" spans="1:12">
      <c r="A82" s="121"/>
      <c r="B82" s="121"/>
      <c r="C82" s="122"/>
      <c r="D82" s="121"/>
      <c r="E82" s="121"/>
      <c r="F82" s="121"/>
      <c r="G82" s="121"/>
      <c r="H82" s="170"/>
      <c r="I82" s="171"/>
    </row>
    <row r="83" spans="1:12" ht="22.5" customHeight="1">
      <c r="A83" s="121"/>
      <c r="B83" s="445"/>
      <c r="C83" s="448" t="s">
        <v>204</v>
      </c>
      <c r="D83" s="449"/>
      <c r="E83" s="449"/>
      <c r="F83" s="449"/>
      <c r="G83" s="449"/>
      <c r="H83" s="449"/>
      <c r="I83" s="449"/>
      <c r="J83" s="449"/>
      <c r="K83" s="449"/>
      <c r="L83" s="450"/>
    </row>
    <row r="84" spans="1:12" ht="12.75" customHeight="1">
      <c r="A84" s="121"/>
      <c r="B84" s="446"/>
      <c r="C84" s="451" t="s">
        <v>108</v>
      </c>
      <c r="D84" s="452"/>
      <c r="E84" s="452"/>
      <c r="F84" s="452"/>
      <c r="G84" s="452"/>
      <c r="H84" s="452"/>
      <c r="I84" s="452"/>
      <c r="J84" s="452"/>
      <c r="K84" s="452"/>
      <c r="L84" s="453"/>
    </row>
    <row r="85" spans="1:12" ht="12.75" customHeight="1">
      <c r="A85" s="121"/>
      <c r="B85" s="447"/>
      <c r="C85" s="172" t="s">
        <v>109</v>
      </c>
      <c r="D85" s="173"/>
      <c r="E85" s="173"/>
      <c r="F85" s="173"/>
      <c r="G85" s="173"/>
      <c r="H85" s="174"/>
      <c r="I85" s="173"/>
      <c r="J85" s="173"/>
      <c r="K85" s="173"/>
      <c r="L85" s="175"/>
    </row>
    <row r="86" spans="1:12" ht="12.75" customHeight="1">
      <c r="A86" s="121"/>
      <c r="B86" s="416" t="s">
        <v>110</v>
      </c>
      <c r="C86" s="417"/>
      <c r="D86" s="417"/>
      <c r="E86" s="417"/>
      <c r="F86" s="417"/>
      <c r="G86" s="417"/>
      <c r="H86" s="417"/>
      <c r="I86" s="417"/>
      <c r="J86" s="417"/>
      <c r="K86" s="417"/>
      <c r="L86" s="418"/>
    </row>
    <row r="87" spans="1:12" ht="11.25" customHeight="1">
      <c r="A87" s="121"/>
      <c r="B87" s="419"/>
      <c r="C87" s="420"/>
      <c r="D87" s="420"/>
      <c r="E87" s="420"/>
      <c r="F87" s="420"/>
      <c r="G87" s="420"/>
      <c r="H87" s="420"/>
      <c r="I87" s="420"/>
      <c r="J87" s="420"/>
      <c r="K87" s="420"/>
      <c r="L87" s="421"/>
    </row>
    <row r="88" spans="1:12" ht="6" customHeight="1">
      <c r="A88" s="121"/>
      <c r="B88" s="176"/>
      <c r="C88" s="177"/>
      <c r="D88" s="178"/>
      <c r="E88" s="178"/>
      <c r="F88" s="178"/>
      <c r="G88" s="293"/>
      <c r="H88" s="170"/>
      <c r="I88" s="171"/>
    </row>
    <row r="89" spans="1:12" ht="13.5" customHeight="1">
      <c r="A89" s="121"/>
      <c r="B89" s="397"/>
      <c r="C89" s="398"/>
      <c r="D89" s="398"/>
      <c r="E89" s="398"/>
      <c r="F89" s="398"/>
      <c r="G89" s="399"/>
      <c r="H89" s="403" t="s">
        <v>111</v>
      </c>
      <c r="I89" s="404"/>
      <c r="J89" s="404"/>
      <c r="K89" s="404"/>
      <c r="L89" s="404"/>
    </row>
    <row r="90" spans="1:12">
      <c r="A90" s="121"/>
      <c r="B90" s="400"/>
      <c r="C90" s="401"/>
      <c r="D90" s="401"/>
      <c r="E90" s="401"/>
      <c r="F90" s="401"/>
      <c r="G90" s="402"/>
      <c r="H90" s="425" t="s">
        <v>3</v>
      </c>
      <c r="I90" s="426"/>
      <c r="J90" s="426"/>
      <c r="K90" s="426"/>
      <c r="L90" s="427"/>
    </row>
    <row r="91" spans="1:12">
      <c r="A91" s="121"/>
      <c r="B91" s="428" t="s">
        <v>112</v>
      </c>
      <c r="C91" s="429"/>
      <c r="D91" s="430"/>
      <c r="E91" s="431">
        <f>G80</f>
        <v>0.34500000000000003</v>
      </c>
      <c r="F91" s="431"/>
      <c r="G91" s="432"/>
      <c r="H91" s="180" t="s">
        <v>20</v>
      </c>
      <c r="I91" s="433">
        <f>VLOOKUP(H90,AD3:AE9,2,FALSE)</f>
        <v>24</v>
      </c>
      <c r="J91" s="434"/>
      <c r="K91" s="181" t="s">
        <v>21</v>
      </c>
      <c r="L91" s="182">
        <f>E91*I91</f>
        <v>8.2800000000000011</v>
      </c>
    </row>
    <row r="92" spans="1:12">
      <c r="A92" s="121"/>
      <c r="B92" s="397"/>
      <c r="C92" s="398"/>
      <c r="D92" s="398"/>
      <c r="E92" s="398"/>
      <c r="F92" s="398"/>
      <c r="G92" s="399"/>
      <c r="H92" s="403" t="s">
        <v>113</v>
      </c>
      <c r="I92" s="404"/>
      <c r="J92" s="404"/>
      <c r="K92" s="404"/>
      <c r="L92" s="404"/>
    </row>
    <row r="93" spans="1:12">
      <c r="A93" s="121"/>
      <c r="B93" s="400"/>
      <c r="C93" s="401"/>
      <c r="D93" s="401"/>
      <c r="E93" s="401"/>
      <c r="F93" s="401"/>
      <c r="G93" s="402"/>
      <c r="H93" s="405" t="s">
        <v>2</v>
      </c>
      <c r="I93" s="406"/>
      <c r="J93" s="406"/>
      <c r="K93" s="406"/>
      <c r="L93" s="407"/>
    </row>
    <row r="94" spans="1:12">
      <c r="A94" s="121"/>
      <c r="B94" s="408" t="s">
        <v>114</v>
      </c>
      <c r="C94" s="409"/>
      <c r="D94" s="410"/>
      <c r="E94" s="411">
        <f>L80</f>
        <v>0.54</v>
      </c>
      <c r="F94" s="412"/>
      <c r="G94" s="413"/>
      <c r="H94" s="183" t="s">
        <v>20</v>
      </c>
      <c r="I94" s="414">
        <f>VLOOKUP(H93,AA3:AB14,2,FALSE)</f>
        <v>8.4000000000000005E-2</v>
      </c>
      <c r="J94" s="415"/>
      <c r="K94" s="184" t="s">
        <v>21</v>
      </c>
      <c r="L94" s="185">
        <f>E94*I94</f>
        <v>4.5360000000000004E-2</v>
      </c>
    </row>
    <row r="95" spans="1:12" ht="18" customHeight="1">
      <c r="A95" s="121"/>
      <c r="B95" s="382" t="s">
        <v>115</v>
      </c>
      <c r="C95" s="337"/>
      <c r="D95" s="337"/>
      <c r="E95" s="337"/>
      <c r="F95" s="337"/>
      <c r="G95" s="337"/>
      <c r="H95" s="337"/>
      <c r="I95" s="337"/>
      <c r="J95" s="337"/>
      <c r="K95" s="337"/>
      <c r="L95" s="186">
        <f>(L91+L94)</f>
        <v>8.3253600000000016</v>
      </c>
    </row>
    <row r="96" spans="1:12">
      <c r="A96" s="121"/>
      <c r="B96" s="383" t="s">
        <v>116</v>
      </c>
      <c r="C96" s="384"/>
      <c r="D96" s="384"/>
      <c r="E96" s="384"/>
      <c r="F96" s="384"/>
      <c r="G96" s="385"/>
      <c r="H96" s="386">
        <v>1.2</v>
      </c>
      <c r="I96" s="387"/>
      <c r="J96" s="388"/>
      <c r="K96" s="187" t="s">
        <v>21</v>
      </c>
      <c r="L96" s="188">
        <f>H96</f>
        <v>1.2</v>
      </c>
    </row>
    <row r="97" spans="1:12" ht="22.5" customHeight="1">
      <c r="A97" s="121"/>
      <c r="B97" s="389" t="s">
        <v>117</v>
      </c>
      <c r="C97" s="390"/>
      <c r="D97" s="390"/>
      <c r="E97" s="390"/>
      <c r="F97" s="390"/>
      <c r="G97" s="390"/>
      <c r="H97" s="390"/>
      <c r="I97" s="390"/>
      <c r="J97" s="390"/>
      <c r="K97" s="391"/>
      <c r="L97" s="189">
        <f>L95*L96</f>
        <v>9.990432000000002</v>
      </c>
    </row>
    <row r="98" spans="1:12" ht="7.5" customHeight="1">
      <c r="A98" s="121"/>
      <c r="B98" s="190"/>
      <c r="C98" s="191"/>
      <c r="D98" s="190"/>
      <c r="E98" s="190"/>
      <c r="F98" s="190"/>
      <c r="G98" s="190"/>
      <c r="H98" s="191"/>
      <c r="I98" s="190"/>
      <c r="J98" s="190"/>
      <c r="K98" s="190"/>
      <c r="L98" s="192"/>
    </row>
    <row r="99" spans="1:12" ht="15.75" customHeight="1">
      <c r="A99" s="121"/>
      <c r="B99" s="392" t="s">
        <v>118</v>
      </c>
      <c r="C99" s="393"/>
      <c r="D99" s="393"/>
      <c r="E99" s="393"/>
      <c r="F99" s="393"/>
      <c r="G99" s="393"/>
      <c r="H99" s="394" t="str">
        <f>IF(L97&lt;=7,"BAT-1270 - 7AH Batteries",IF(L97&lt;=12,"BAT-12120 - 12AH Batteries",IF(L97&lt;=18,"6914 - 18AH Batteries",IF(L97&lt;=26,"BAT-12260 - 26AH Batteries",IF(L97&lt;=33,"6933 - 33AH Batteries","No recommendation for battery.")))))</f>
        <v>BAT-12120 - 12AH Batteries</v>
      </c>
      <c r="I99" s="395"/>
      <c r="J99" s="395"/>
      <c r="K99" s="395"/>
      <c r="L99" s="396"/>
    </row>
    <row r="100" spans="1:12" ht="9" customHeight="1">
      <c r="A100" s="121"/>
      <c r="B100" s="121"/>
      <c r="C100" s="122"/>
      <c r="D100" s="121"/>
      <c r="E100" s="121"/>
      <c r="F100" s="121"/>
      <c r="G100" s="121"/>
      <c r="H100" s="193"/>
      <c r="I100" s="194"/>
      <c r="J100" s="195"/>
      <c r="K100" s="196"/>
    </row>
    <row r="101" spans="1:12">
      <c r="A101" s="121"/>
      <c r="B101" s="373" t="s">
        <v>119</v>
      </c>
      <c r="C101" s="374"/>
      <c r="D101" s="374"/>
      <c r="E101" s="374"/>
      <c r="F101" s="374"/>
      <c r="G101" s="374"/>
      <c r="H101" s="375"/>
      <c r="I101" s="376"/>
      <c r="J101" s="376"/>
      <c r="K101" s="376"/>
      <c r="L101" s="377"/>
    </row>
    <row r="102" spans="1:12">
      <c r="A102" s="121"/>
      <c r="B102" s="378" t="str">
        <f>IF(L97&lt;=33,"The batteries can be charged by the 6820-EVS Charger.","The batteries cannot be charged by the 6820-EVS Charger.")</f>
        <v>The batteries can be charged by the 6820-EVS Charger.</v>
      </c>
      <c r="C102" s="378"/>
      <c r="D102" s="378"/>
      <c r="E102" s="378"/>
      <c r="F102" s="378"/>
      <c r="G102" s="378"/>
      <c r="H102" s="378"/>
      <c r="I102" s="378"/>
      <c r="J102" s="378"/>
      <c r="K102" s="378"/>
      <c r="L102" s="378"/>
    </row>
    <row r="103" spans="1:12">
      <c r="A103" s="121"/>
      <c r="B103" s="378" t="str">
        <f>IF(ROUNDUP(L97,0)&lt;=18,"The batteries can be housed in the 6820-EVS Cabinet.",IF(ROUNDUP(L97,0)&lt;=33,"These batteries will require a RBB, Remote Battery Backbox.","No recommendation for Battery Backbox."))</f>
        <v>The batteries can be housed in the 6820-EVS Cabinet.</v>
      </c>
      <c r="C103" s="378"/>
      <c r="D103" s="378"/>
      <c r="E103" s="378"/>
      <c r="F103" s="378"/>
      <c r="G103" s="378"/>
      <c r="H103" s="378"/>
      <c r="I103" s="378"/>
      <c r="J103" s="378"/>
      <c r="K103" s="378"/>
      <c r="L103" s="378"/>
    </row>
    <row r="104" spans="1:12">
      <c r="A104" s="121"/>
      <c r="B104" s="197"/>
      <c r="C104" s="198"/>
      <c r="D104" s="199"/>
      <c r="E104" s="200"/>
      <c r="F104" s="201"/>
      <c r="G104" s="202"/>
    </row>
    <row r="105" spans="1:12">
      <c r="A105" s="121"/>
      <c r="B105" s="373" t="s">
        <v>120</v>
      </c>
      <c r="C105" s="374"/>
      <c r="D105" s="374"/>
      <c r="E105" s="374"/>
      <c r="F105" s="374"/>
      <c r="G105" s="374"/>
      <c r="H105" s="379"/>
      <c r="I105" s="380"/>
      <c r="J105" s="380"/>
      <c r="K105" s="380"/>
      <c r="L105" s="381"/>
    </row>
    <row r="106" spans="1:12">
      <c r="A106" s="121"/>
      <c r="B106" s="362" t="str">
        <f>IF(J74="","Circuit#1 current is within the limitations of the circuit.",IF(J74&gt;3,"**THE CURRENT FOR CIRCUIT#1 EXCEEDS THE MAX. OUTPUT OF THE CIRCUIT**","Circuit#1 current is within the limitations of the circuit."))</f>
        <v>Circuit#1 current is within the limitations of the circuit.</v>
      </c>
      <c r="C106" s="363"/>
      <c r="D106" s="363"/>
      <c r="E106" s="363"/>
      <c r="F106" s="363"/>
      <c r="G106" s="363"/>
      <c r="H106" s="363"/>
      <c r="I106" s="363"/>
      <c r="J106" s="363"/>
      <c r="K106" s="363"/>
      <c r="L106" s="364"/>
    </row>
    <row r="107" spans="1:12">
      <c r="A107" s="121"/>
      <c r="B107" s="362" t="str">
        <f>IF(J75="","Circuit#2 current is within the limitations of the circuit.",IF(J75&gt;3,"**THE CURRENT FOR CIRCUIT#2 EXCEEDS THE MAX. OUTPUT OF THE CIRCUIT**","Circuit#2 current is within the limitations of the circuit."))</f>
        <v>Circuit#2 current is within the limitations of the circuit.</v>
      </c>
      <c r="C107" s="363"/>
      <c r="D107" s="363"/>
      <c r="E107" s="363"/>
      <c r="F107" s="363"/>
      <c r="G107" s="363"/>
      <c r="H107" s="363"/>
      <c r="I107" s="363"/>
      <c r="J107" s="363"/>
      <c r="K107" s="363"/>
      <c r="L107" s="364"/>
    </row>
    <row r="108" spans="1:12">
      <c r="A108" s="121"/>
      <c r="B108" s="362" t="str">
        <f>IF(J76="","Circuit#3 current is within the limitations of the circuit.",IF(J76&gt;3,"**THE CURRENT FOR CIRCUIT#3 EXCEEDS THE MAX. OUTPUT OF THE CIRCUIT**","Circuit#3 current is within the limitations of the circuit."))</f>
        <v>Circuit#3 current is within the limitations of the circuit.</v>
      </c>
      <c r="C108" s="363"/>
      <c r="D108" s="363"/>
      <c r="E108" s="363"/>
      <c r="F108" s="363"/>
      <c r="G108" s="363"/>
      <c r="H108" s="363"/>
      <c r="I108" s="363"/>
      <c r="J108" s="363"/>
      <c r="K108" s="363"/>
      <c r="L108" s="364"/>
    </row>
    <row r="109" spans="1:12">
      <c r="A109" s="121"/>
      <c r="B109" s="362" t="str">
        <f>IF(J77="","Circuit#4 current is within the limitations of the circuit.",IF(J77&gt;3,"**THE CURRENT FOR CIRCUIT#4 EXCEEDS THE MAX. OUTPUT OF THE CIRCUIT**","Circuit#4 current is within the limitations of the circuit."))</f>
        <v>Circuit#4 current is within the limitations of the circuit.</v>
      </c>
      <c r="C109" s="363"/>
      <c r="D109" s="363"/>
      <c r="E109" s="363"/>
      <c r="F109" s="363"/>
      <c r="G109" s="363"/>
      <c r="H109" s="363"/>
      <c r="I109" s="363"/>
      <c r="J109" s="363"/>
      <c r="K109" s="363"/>
      <c r="L109" s="364"/>
    </row>
    <row r="110" spans="1:12">
      <c r="A110" s="121"/>
      <c r="B110" s="362" t="str">
        <f>IF(J78="","Circuit#5 current is within the limitations of the circuit.",IF(J78&gt;3,"**THE CURRENT FOR CIRCUIT#5 EXCEEDS THE MAX. OUTPUT OF THE CIRCUIT**","Circuit#5 current is within the limitations of the circuit."))</f>
        <v>Circuit#5 current is within the limitations of the circuit.</v>
      </c>
      <c r="C110" s="363"/>
      <c r="D110" s="363"/>
      <c r="E110" s="363"/>
      <c r="F110" s="363"/>
      <c r="G110" s="363"/>
      <c r="H110" s="363"/>
      <c r="I110" s="363"/>
      <c r="J110" s="363"/>
      <c r="K110" s="363"/>
      <c r="L110" s="364"/>
    </row>
    <row r="111" spans="1:12">
      <c r="A111" s="121"/>
      <c r="B111" s="362" t="str">
        <f>IF(J79="","Circuit#6 current is within the limitations of the circuit.",IF(J79&gt;3,"**THE CURRENT FOR CIRCUIT#6 EXCEEDS THE MAX. OUTPUT OF THE CIRCUIT**","Circuit#6 current is within the limitations of the circuit."))</f>
        <v>Circuit#6 current is within the limitations of the circuit.</v>
      </c>
      <c r="C111" s="363"/>
      <c r="D111" s="363"/>
      <c r="E111" s="363"/>
      <c r="F111" s="363"/>
      <c r="G111" s="363"/>
      <c r="H111" s="363"/>
      <c r="I111" s="363"/>
      <c r="J111" s="363"/>
      <c r="K111" s="363"/>
      <c r="L111" s="364"/>
    </row>
    <row r="112" spans="1:12">
      <c r="A112" s="121"/>
      <c r="B112" s="365" t="s">
        <v>226</v>
      </c>
      <c r="C112" s="366"/>
      <c r="D112" s="366"/>
      <c r="E112" s="366"/>
      <c r="F112" s="366"/>
      <c r="G112" s="366"/>
      <c r="H112" s="366"/>
      <c r="I112" s="366"/>
      <c r="J112" s="366"/>
      <c r="K112" s="366"/>
      <c r="L112" s="367"/>
    </row>
    <row r="113" spans="1:12">
      <c r="A113" s="121"/>
      <c r="B113" s="368" t="str">
        <f>IF(L80&gt;6,"Output Current has exceeded panel limitations. Consider adding an Auxiliary Power Supply.","The output current is within the panel's limitations.")</f>
        <v>The output current is within the panel's limitations.</v>
      </c>
      <c r="C113" s="369"/>
      <c r="D113" s="369"/>
      <c r="E113" s="369"/>
      <c r="F113" s="369"/>
      <c r="G113" s="369"/>
      <c r="H113" s="369"/>
      <c r="I113" s="369"/>
      <c r="J113" s="369"/>
      <c r="K113" s="369"/>
      <c r="L113" s="370"/>
    </row>
    <row r="114" spans="1:12">
      <c r="A114" s="121"/>
      <c r="B114" s="203"/>
      <c r="C114" s="204"/>
      <c r="D114" s="203"/>
      <c r="E114" s="203"/>
      <c r="F114" s="203"/>
      <c r="G114" s="203"/>
      <c r="H114" s="204"/>
      <c r="I114" s="203"/>
      <c r="J114" s="203"/>
      <c r="K114" s="203"/>
      <c r="L114" s="203"/>
    </row>
    <row r="115" spans="1:12">
      <c r="A115" s="121"/>
      <c r="B115" s="205"/>
      <c r="C115" s="206"/>
      <c r="D115" s="205"/>
      <c r="E115" s="205"/>
      <c r="F115" s="205"/>
      <c r="G115" s="205"/>
      <c r="H115" s="206"/>
      <c r="I115" s="205"/>
      <c r="J115" s="205"/>
      <c r="K115" s="205"/>
      <c r="L115" s="205"/>
    </row>
    <row r="116" spans="1:12" ht="48" customHeight="1">
      <c r="B116" s="207"/>
      <c r="C116" s="371" t="s">
        <v>217</v>
      </c>
      <c r="D116" s="371"/>
      <c r="E116" s="371"/>
      <c r="F116" s="371"/>
      <c r="G116" s="371"/>
      <c r="H116" s="371"/>
      <c r="I116" s="371"/>
      <c r="J116" s="371"/>
      <c r="K116" s="371"/>
      <c r="L116" s="372"/>
    </row>
    <row r="117" spans="1:12">
      <c r="B117" s="359" t="s">
        <v>104</v>
      </c>
      <c r="C117" s="360"/>
      <c r="D117" s="360"/>
      <c r="E117" s="360"/>
      <c r="F117" s="360"/>
      <c r="G117" s="360"/>
      <c r="H117" s="360"/>
      <c r="I117" s="360"/>
      <c r="J117" s="360"/>
      <c r="K117" s="360"/>
      <c r="L117" s="361"/>
    </row>
    <row r="118" spans="1:12">
      <c r="B118" s="128" t="s">
        <v>123</v>
      </c>
      <c r="C118" s="129" t="s">
        <v>11</v>
      </c>
      <c r="D118" s="353" t="s">
        <v>124</v>
      </c>
      <c r="E118" s="354"/>
      <c r="F118" s="355"/>
      <c r="G118" s="130" t="s">
        <v>13</v>
      </c>
      <c r="H118" s="129" t="s">
        <v>11</v>
      </c>
      <c r="I118" s="356" t="s">
        <v>125</v>
      </c>
      <c r="J118" s="357"/>
      <c r="K118" s="358"/>
      <c r="L118" s="131" t="s">
        <v>13</v>
      </c>
    </row>
    <row r="119" spans="1:12">
      <c r="B119" s="208"/>
      <c r="C119" s="156">
        <v>0</v>
      </c>
      <c r="D119" s="209" t="s">
        <v>20</v>
      </c>
      <c r="E119" s="154">
        <v>0</v>
      </c>
      <c r="F119" s="209" t="s">
        <v>21</v>
      </c>
      <c r="G119" s="210" t="str">
        <f t="shared" ref="G119:G128" si="14">IF(C119&gt;0,PRODUCT(C119,E119),"")</f>
        <v/>
      </c>
      <c r="H119" s="156">
        <f t="shared" ref="H119:H128" si="15">C119</f>
        <v>0</v>
      </c>
      <c r="I119" s="209" t="s">
        <v>20</v>
      </c>
      <c r="J119" s="154">
        <v>0</v>
      </c>
      <c r="K119" s="209" t="s">
        <v>21</v>
      </c>
      <c r="L119" s="210" t="str">
        <f t="shared" ref="L119:L128" si="16">IF(H119&gt;0,PRODUCT(H119,J119),"")</f>
        <v/>
      </c>
    </row>
    <row r="120" spans="1:12">
      <c r="B120" s="211"/>
      <c r="C120" s="141">
        <v>0</v>
      </c>
      <c r="D120" s="149" t="s">
        <v>20</v>
      </c>
      <c r="E120" s="143">
        <v>0</v>
      </c>
      <c r="F120" s="149" t="s">
        <v>21</v>
      </c>
      <c r="G120" s="212" t="str">
        <f t="shared" si="14"/>
        <v/>
      </c>
      <c r="H120" s="141">
        <f t="shared" si="15"/>
        <v>0</v>
      </c>
      <c r="I120" s="149" t="s">
        <v>20</v>
      </c>
      <c r="J120" s="143">
        <v>0</v>
      </c>
      <c r="K120" s="149" t="s">
        <v>21</v>
      </c>
      <c r="L120" s="212" t="str">
        <f t="shared" si="16"/>
        <v/>
      </c>
    </row>
    <row r="121" spans="1:12">
      <c r="B121" s="211"/>
      <c r="C121" s="141">
        <v>0</v>
      </c>
      <c r="D121" s="149" t="s">
        <v>20</v>
      </c>
      <c r="E121" s="143">
        <v>0</v>
      </c>
      <c r="F121" s="149" t="s">
        <v>21</v>
      </c>
      <c r="G121" s="212" t="str">
        <f t="shared" si="14"/>
        <v/>
      </c>
      <c r="H121" s="141">
        <f t="shared" si="15"/>
        <v>0</v>
      </c>
      <c r="I121" s="149" t="s">
        <v>20</v>
      </c>
      <c r="J121" s="143">
        <v>0</v>
      </c>
      <c r="K121" s="149" t="s">
        <v>21</v>
      </c>
      <c r="L121" s="212" t="str">
        <f t="shared" si="16"/>
        <v/>
      </c>
    </row>
    <row r="122" spans="1:12">
      <c r="B122" s="213"/>
      <c r="C122" s="159">
        <v>0</v>
      </c>
      <c r="D122" s="214" t="s">
        <v>20</v>
      </c>
      <c r="E122" s="161">
        <v>0</v>
      </c>
      <c r="F122" s="214" t="s">
        <v>21</v>
      </c>
      <c r="G122" s="215" t="str">
        <f t="shared" si="14"/>
        <v/>
      </c>
      <c r="H122" s="159">
        <f t="shared" si="15"/>
        <v>0</v>
      </c>
      <c r="I122" s="214" t="s">
        <v>20</v>
      </c>
      <c r="J122" s="161">
        <v>0</v>
      </c>
      <c r="K122" s="214" t="s">
        <v>21</v>
      </c>
      <c r="L122" s="215" t="str">
        <f t="shared" si="16"/>
        <v/>
      </c>
    </row>
    <row r="123" spans="1:12">
      <c r="B123" s="216"/>
      <c r="C123" s="217">
        <v>0</v>
      </c>
      <c r="D123" s="218" t="s">
        <v>20</v>
      </c>
      <c r="E123" s="219">
        <v>0</v>
      </c>
      <c r="F123" s="218" t="s">
        <v>21</v>
      </c>
      <c r="G123" s="220" t="str">
        <f t="shared" si="14"/>
        <v/>
      </c>
      <c r="H123" s="217">
        <f t="shared" si="15"/>
        <v>0</v>
      </c>
      <c r="I123" s="218" t="s">
        <v>20</v>
      </c>
      <c r="J123" s="219">
        <v>0</v>
      </c>
      <c r="K123" s="218" t="s">
        <v>21</v>
      </c>
      <c r="L123" s="220" t="str">
        <f t="shared" si="16"/>
        <v/>
      </c>
    </row>
    <row r="124" spans="1:12">
      <c r="B124" s="216"/>
      <c r="C124" s="217">
        <v>0</v>
      </c>
      <c r="D124" s="218" t="s">
        <v>20</v>
      </c>
      <c r="E124" s="219">
        <v>0</v>
      </c>
      <c r="F124" s="218" t="s">
        <v>21</v>
      </c>
      <c r="G124" s="220" t="str">
        <f t="shared" si="14"/>
        <v/>
      </c>
      <c r="H124" s="217">
        <f t="shared" si="15"/>
        <v>0</v>
      </c>
      <c r="I124" s="218" t="s">
        <v>20</v>
      </c>
      <c r="J124" s="219">
        <v>0</v>
      </c>
      <c r="K124" s="218" t="s">
        <v>21</v>
      </c>
      <c r="L124" s="220" t="str">
        <f t="shared" si="16"/>
        <v/>
      </c>
    </row>
    <row r="125" spans="1:12">
      <c r="B125" s="208"/>
      <c r="C125" s="156">
        <v>0</v>
      </c>
      <c r="D125" s="209" t="s">
        <v>20</v>
      </c>
      <c r="E125" s="154">
        <v>0</v>
      </c>
      <c r="F125" s="209" t="s">
        <v>21</v>
      </c>
      <c r="G125" s="210" t="str">
        <f t="shared" si="14"/>
        <v/>
      </c>
      <c r="H125" s="156">
        <f t="shared" si="15"/>
        <v>0</v>
      </c>
      <c r="I125" s="209" t="s">
        <v>20</v>
      </c>
      <c r="J125" s="154">
        <v>0</v>
      </c>
      <c r="K125" s="209" t="s">
        <v>21</v>
      </c>
      <c r="L125" s="210" t="str">
        <f t="shared" si="16"/>
        <v/>
      </c>
    </row>
    <row r="126" spans="1:12">
      <c r="B126" s="211"/>
      <c r="C126" s="141">
        <v>0</v>
      </c>
      <c r="D126" s="149" t="s">
        <v>20</v>
      </c>
      <c r="E126" s="143">
        <v>0</v>
      </c>
      <c r="F126" s="149" t="s">
        <v>21</v>
      </c>
      <c r="G126" s="212" t="str">
        <f t="shared" si="14"/>
        <v/>
      </c>
      <c r="H126" s="141">
        <f t="shared" si="15"/>
        <v>0</v>
      </c>
      <c r="I126" s="149" t="s">
        <v>20</v>
      </c>
      <c r="J126" s="143">
        <v>0</v>
      </c>
      <c r="K126" s="149" t="s">
        <v>21</v>
      </c>
      <c r="L126" s="212" t="str">
        <f t="shared" si="16"/>
        <v/>
      </c>
    </row>
    <row r="127" spans="1:12">
      <c r="B127" s="211"/>
      <c r="C127" s="141">
        <v>0</v>
      </c>
      <c r="D127" s="149" t="s">
        <v>20</v>
      </c>
      <c r="E127" s="143">
        <v>0</v>
      </c>
      <c r="F127" s="149" t="s">
        <v>21</v>
      </c>
      <c r="G127" s="212" t="str">
        <f t="shared" si="14"/>
        <v/>
      </c>
      <c r="H127" s="141">
        <f t="shared" si="15"/>
        <v>0</v>
      </c>
      <c r="I127" s="149" t="s">
        <v>20</v>
      </c>
      <c r="J127" s="143">
        <v>0</v>
      </c>
      <c r="K127" s="149" t="s">
        <v>21</v>
      </c>
      <c r="L127" s="212" t="str">
        <f t="shared" si="16"/>
        <v/>
      </c>
    </row>
    <row r="128" spans="1:12">
      <c r="B128" s="213"/>
      <c r="C128" s="159">
        <v>0</v>
      </c>
      <c r="D128" s="214" t="s">
        <v>20</v>
      </c>
      <c r="E128" s="161">
        <v>0</v>
      </c>
      <c r="F128" s="214" t="s">
        <v>21</v>
      </c>
      <c r="G128" s="215" t="str">
        <f t="shared" si="14"/>
        <v/>
      </c>
      <c r="H128" s="159">
        <f t="shared" si="15"/>
        <v>0</v>
      </c>
      <c r="I128" s="214" t="s">
        <v>20</v>
      </c>
      <c r="J128" s="161">
        <v>0</v>
      </c>
      <c r="K128" s="221" t="s">
        <v>21</v>
      </c>
      <c r="L128" s="222" t="str">
        <f t="shared" si="16"/>
        <v/>
      </c>
    </row>
    <row r="129" spans="2:12">
      <c r="B129" s="336" t="s">
        <v>106</v>
      </c>
      <c r="C129" s="337"/>
      <c r="D129" s="337"/>
      <c r="E129" s="337"/>
      <c r="F129" s="337"/>
      <c r="G129" s="223">
        <f>SUM(G119:G128)</f>
        <v>0</v>
      </c>
      <c r="H129" s="338" t="s">
        <v>107</v>
      </c>
      <c r="I129" s="339"/>
      <c r="J129" s="339"/>
      <c r="K129" s="340"/>
      <c r="L129" s="223">
        <f>SUM(L119:L128)</f>
        <v>0</v>
      </c>
    </row>
    <row r="131" spans="2:12">
      <c r="B131" s="359" t="s">
        <v>105</v>
      </c>
      <c r="C131" s="360"/>
      <c r="D131" s="360"/>
      <c r="E131" s="360"/>
      <c r="F131" s="360"/>
      <c r="G131" s="360"/>
      <c r="H131" s="360"/>
      <c r="I131" s="360"/>
      <c r="J131" s="360"/>
      <c r="K131" s="360"/>
      <c r="L131" s="361"/>
    </row>
    <row r="132" spans="2:12">
      <c r="B132" s="128" t="s">
        <v>123</v>
      </c>
      <c r="C132" s="129" t="s">
        <v>11</v>
      </c>
      <c r="D132" s="353" t="s">
        <v>124</v>
      </c>
      <c r="E132" s="354"/>
      <c r="F132" s="355"/>
      <c r="G132" s="130" t="s">
        <v>13</v>
      </c>
      <c r="H132" s="129" t="s">
        <v>11</v>
      </c>
      <c r="I132" s="356" t="s">
        <v>125</v>
      </c>
      <c r="J132" s="357"/>
      <c r="K132" s="358"/>
      <c r="L132" s="131" t="s">
        <v>13</v>
      </c>
    </row>
    <row r="133" spans="2:12">
      <c r="B133" s="208"/>
      <c r="C133" s="156">
        <v>0</v>
      </c>
      <c r="D133" s="209" t="s">
        <v>20</v>
      </c>
      <c r="E133" s="154">
        <v>0</v>
      </c>
      <c r="F133" s="209" t="s">
        <v>21</v>
      </c>
      <c r="G133" s="210" t="str">
        <f t="shared" ref="G133:G142" si="17">IF(C133&gt;0,PRODUCT(C133,E133),"")</f>
        <v/>
      </c>
      <c r="H133" s="156">
        <f t="shared" ref="H133:H142" si="18">C133</f>
        <v>0</v>
      </c>
      <c r="I133" s="209" t="s">
        <v>20</v>
      </c>
      <c r="J133" s="154">
        <v>0</v>
      </c>
      <c r="K133" s="209" t="s">
        <v>21</v>
      </c>
      <c r="L133" s="210" t="str">
        <f t="shared" ref="L133:L142" si="19">IF(H133&gt;0,PRODUCT(H133,J133),"")</f>
        <v/>
      </c>
    </row>
    <row r="134" spans="2:12">
      <c r="B134" s="211"/>
      <c r="C134" s="141">
        <v>0</v>
      </c>
      <c r="D134" s="149" t="s">
        <v>20</v>
      </c>
      <c r="E134" s="143">
        <v>0</v>
      </c>
      <c r="F134" s="149" t="s">
        <v>21</v>
      </c>
      <c r="G134" s="212" t="str">
        <f t="shared" si="17"/>
        <v/>
      </c>
      <c r="H134" s="141">
        <f t="shared" si="18"/>
        <v>0</v>
      </c>
      <c r="I134" s="149" t="s">
        <v>20</v>
      </c>
      <c r="J134" s="143">
        <v>0</v>
      </c>
      <c r="K134" s="149" t="s">
        <v>21</v>
      </c>
      <c r="L134" s="212" t="str">
        <f t="shared" si="19"/>
        <v/>
      </c>
    </row>
    <row r="135" spans="2:12">
      <c r="B135" s="211"/>
      <c r="C135" s="141">
        <v>0</v>
      </c>
      <c r="D135" s="149" t="s">
        <v>20</v>
      </c>
      <c r="E135" s="143">
        <v>0</v>
      </c>
      <c r="F135" s="149" t="s">
        <v>21</v>
      </c>
      <c r="G135" s="212" t="str">
        <f t="shared" si="17"/>
        <v/>
      </c>
      <c r="H135" s="141">
        <f t="shared" si="18"/>
        <v>0</v>
      </c>
      <c r="I135" s="149" t="s">
        <v>20</v>
      </c>
      <c r="J135" s="143">
        <v>0</v>
      </c>
      <c r="K135" s="149" t="s">
        <v>21</v>
      </c>
      <c r="L135" s="212" t="str">
        <f t="shared" si="19"/>
        <v/>
      </c>
    </row>
    <row r="136" spans="2:12">
      <c r="B136" s="213"/>
      <c r="C136" s="159">
        <v>0</v>
      </c>
      <c r="D136" s="214" t="s">
        <v>20</v>
      </c>
      <c r="E136" s="161">
        <v>0</v>
      </c>
      <c r="F136" s="214" t="s">
        <v>21</v>
      </c>
      <c r="G136" s="215" t="str">
        <f t="shared" si="17"/>
        <v/>
      </c>
      <c r="H136" s="159">
        <f t="shared" si="18"/>
        <v>0</v>
      </c>
      <c r="I136" s="214" t="s">
        <v>20</v>
      </c>
      <c r="J136" s="161">
        <v>0</v>
      </c>
      <c r="K136" s="214" t="s">
        <v>21</v>
      </c>
      <c r="L136" s="215" t="str">
        <f t="shared" si="19"/>
        <v/>
      </c>
    </row>
    <row r="137" spans="2:12">
      <c r="B137" s="216"/>
      <c r="C137" s="217">
        <v>0</v>
      </c>
      <c r="D137" s="218" t="s">
        <v>20</v>
      </c>
      <c r="E137" s="219">
        <v>0</v>
      </c>
      <c r="F137" s="218" t="s">
        <v>21</v>
      </c>
      <c r="G137" s="220" t="str">
        <f t="shared" si="17"/>
        <v/>
      </c>
      <c r="H137" s="217">
        <f t="shared" si="18"/>
        <v>0</v>
      </c>
      <c r="I137" s="218" t="s">
        <v>20</v>
      </c>
      <c r="J137" s="219">
        <v>0</v>
      </c>
      <c r="K137" s="218" t="s">
        <v>21</v>
      </c>
      <c r="L137" s="220" t="str">
        <f t="shared" si="19"/>
        <v/>
      </c>
    </row>
    <row r="138" spans="2:12">
      <c r="B138" s="216"/>
      <c r="C138" s="217">
        <v>0</v>
      </c>
      <c r="D138" s="218" t="s">
        <v>20</v>
      </c>
      <c r="E138" s="219">
        <v>0</v>
      </c>
      <c r="F138" s="218" t="s">
        <v>21</v>
      </c>
      <c r="G138" s="220" t="str">
        <f t="shared" si="17"/>
        <v/>
      </c>
      <c r="H138" s="217">
        <f t="shared" si="18"/>
        <v>0</v>
      </c>
      <c r="I138" s="218" t="s">
        <v>20</v>
      </c>
      <c r="J138" s="219">
        <v>0</v>
      </c>
      <c r="K138" s="218" t="s">
        <v>21</v>
      </c>
      <c r="L138" s="220" t="str">
        <f t="shared" si="19"/>
        <v/>
      </c>
    </row>
    <row r="139" spans="2:12">
      <c r="B139" s="208"/>
      <c r="C139" s="156">
        <v>0</v>
      </c>
      <c r="D139" s="209" t="s">
        <v>20</v>
      </c>
      <c r="E139" s="154">
        <v>0</v>
      </c>
      <c r="F139" s="209" t="s">
        <v>21</v>
      </c>
      <c r="G139" s="210" t="str">
        <f t="shared" si="17"/>
        <v/>
      </c>
      <c r="H139" s="156">
        <f t="shared" si="18"/>
        <v>0</v>
      </c>
      <c r="I139" s="209" t="s">
        <v>20</v>
      </c>
      <c r="J139" s="154">
        <v>0</v>
      </c>
      <c r="K139" s="209" t="s">
        <v>21</v>
      </c>
      <c r="L139" s="210" t="str">
        <f t="shared" si="19"/>
        <v/>
      </c>
    </row>
    <row r="140" spans="2:12">
      <c r="B140" s="211"/>
      <c r="C140" s="141">
        <v>0</v>
      </c>
      <c r="D140" s="149" t="s">
        <v>20</v>
      </c>
      <c r="E140" s="143">
        <v>0</v>
      </c>
      <c r="F140" s="149" t="s">
        <v>21</v>
      </c>
      <c r="G140" s="212" t="str">
        <f t="shared" si="17"/>
        <v/>
      </c>
      <c r="H140" s="141">
        <f t="shared" si="18"/>
        <v>0</v>
      </c>
      <c r="I140" s="149" t="s">
        <v>20</v>
      </c>
      <c r="J140" s="143">
        <v>0</v>
      </c>
      <c r="K140" s="149" t="s">
        <v>21</v>
      </c>
      <c r="L140" s="212" t="str">
        <f t="shared" si="19"/>
        <v/>
      </c>
    </row>
    <row r="141" spans="2:12">
      <c r="B141" s="211"/>
      <c r="C141" s="141">
        <v>0</v>
      </c>
      <c r="D141" s="149" t="s">
        <v>20</v>
      </c>
      <c r="E141" s="143">
        <v>0</v>
      </c>
      <c r="F141" s="149" t="s">
        <v>21</v>
      </c>
      <c r="G141" s="212" t="str">
        <f t="shared" si="17"/>
        <v/>
      </c>
      <c r="H141" s="141">
        <f t="shared" si="18"/>
        <v>0</v>
      </c>
      <c r="I141" s="149" t="s">
        <v>20</v>
      </c>
      <c r="J141" s="143">
        <v>0</v>
      </c>
      <c r="K141" s="149" t="s">
        <v>21</v>
      </c>
      <c r="L141" s="212" t="str">
        <f t="shared" si="19"/>
        <v/>
      </c>
    </row>
    <row r="142" spans="2:12">
      <c r="B142" s="213"/>
      <c r="C142" s="159">
        <v>0</v>
      </c>
      <c r="D142" s="214" t="s">
        <v>20</v>
      </c>
      <c r="E142" s="161">
        <v>0</v>
      </c>
      <c r="F142" s="214" t="s">
        <v>21</v>
      </c>
      <c r="G142" s="215" t="str">
        <f t="shared" si="17"/>
        <v/>
      </c>
      <c r="H142" s="159">
        <f t="shared" si="18"/>
        <v>0</v>
      </c>
      <c r="I142" s="214" t="s">
        <v>20</v>
      </c>
      <c r="J142" s="161">
        <v>0</v>
      </c>
      <c r="K142" s="221" t="s">
        <v>21</v>
      </c>
      <c r="L142" s="222" t="str">
        <f t="shared" si="19"/>
        <v/>
      </c>
    </row>
    <row r="143" spans="2:12">
      <c r="B143" s="336" t="s">
        <v>106</v>
      </c>
      <c r="C143" s="337"/>
      <c r="D143" s="337"/>
      <c r="E143" s="337"/>
      <c r="F143" s="337"/>
      <c r="G143" s="223">
        <f>SUM(G133:G142)</f>
        <v>0</v>
      </c>
      <c r="H143" s="338" t="s">
        <v>107</v>
      </c>
      <c r="I143" s="339"/>
      <c r="J143" s="339"/>
      <c r="K143" s="340"/>
      <c r="L143" s="223">
        <f>SUM(L133:L142)</f>
        <v>0</v>
      </c>
    </row>
    <row r="145" spans="2:12">
      <c r="B145" s="359" t="s">
        <v>184</v>
      </c>
      <c r="C145" s="360"/>
      <c r="D145" s="360"/>
      <c r="E145" s="360"/>
      <c r="F145" s="360"/>
      <c r="G145" s="360"/>
      <c r="H145" s="360"/>
      <c r="I145" s="360"/>
      <c r="J145" s="360"/>
      <c r="K145" s="360"/>
      <c r="L145" s="361"/>
    </row>
    <row r="146" spans="2:12">
      <c r="B146" s="128" t="s">
        <v>123</v>
      </c>
      <c r="C146" s="129" t="s">
        <v>11</v>
      </c>
      <c r="D146" s="353" t="s">
        <v>124</v>
      </c>
      <c r="E146" s="354"/>
      <c r="F146" s="355"/>
      <c r="G146" s="130" t="s">
        <v>13</v>
      </c>
      <c r="H146" s="129" t="s">
        <v>11</v>
      </c>
      <c r="I146" s="356" t="s">
        <v>125</v>
      </c>
      <c r="J146" s="357"/>
      <c r="K146" s="358"/>
      <c r="L146" s="131" t="s">
        <v>13</v>
      </c>
    </row>
    <row r="147" spans="2:12">
      <c r="B147" s="208"/>
      <c r="C147" s="156">
        <v>0</v>
      </c>
      <c r="D147" s="209" t="s">
        <v>20</v>
      </c>
      <c r="E147" s="154">
        <v>0</v>
      </c>
      <c r="F147" s="209" t="s">
        <v>21</v>
      </c>
      <c r="G147" s="210" t="str">
        <f t="shared" ref="G147:G156" si="20">IF(C147&gt;0,PRODUCT(C147,E147),"")</f>
        <v/>
      </c>
      <c r="H147" s="156">
        <f t="shared" ref="H147:H156" si="21">C147</f>
        <v>0</v>
      </c>
      <c r="I147" s="209" t="s">
        <v>20</v>
      </c>
      <c r="J147" s="154">
        <v>0</v>
      </c>
      <c r="K147" s="209" t="s">
        <v>21</v>
      </c>
      <c r="L147" s="210" t="str">
        <f t="shared" ref="L147:L156" si="22">IF(H147&gt;0,PRODUCT(H147,J147),"")</f>
        <v/>
      </c>
    </row>
    <row r="148" spans="2:12">
      <c r="B148" s="211"/>
      <c r="C148" s="141">
        <v>0</v>
      </c>
      <c r="D148" s="149" t="s">
        <v>20</v>
      </c>
      <c r="E148" s="143">
        <v>0</v>
      </c>
      <c r="F148" s="149" t="s">
        <v>21</v>
      </c>
      <c r="G148" s="212" t="str">
        <f t="shared" si="20"/>
        <v/>
      </c>
      <c r="H148" s="141">
        <f t="shared" si="21"/>
        <v>0</v>
      </c>
      <c r="I148" s="149" t="s">
        <v>20</v>
      </c>
      <c r="J148" s="143">
        <v>0</v>
      </c>
      <c r="K148" s="149" t="s">
        <v>21</v>
      </c>
      <c r="L148" s="212" t="str">
        <f t="shared" si="22"/>
        <v/>
      </c>
    </row>
    <row r="149" spans="2:12">
      <c r="B149" s="211"/>
      <c r="C149" s="141">
        <v>0</v>
      </c>
      <c r="D149" s="149" t="s">
        <v>20</v>
      </c>
      <c r="E149" s="143">
        <v>0</v>
      </c>
      <c r="F149" s="149" t="s">
        <v>21</v>
      </c>
      <c r="G149" s="212" t="str">
        <f t="shared" si="20"/>
        <v/>
      </c>
      <c r="H149" s="141">
        <f t="shared" si="21"/>
        <v>0</v>
      </c>
      <c r="I149" s="149" t="s">
        <v>20</v>
      </c>
      <c r="J149" s="143">
        <v>0</v>
      </c>
      <c r="K149" s="149" t="s">
        <v>21</v>
      </c>
      <c r="L149" s="212" t="str">
        <f t="shared" si="22"/>
        <v/>
      </c>
    </row>
    <row r="150" spans="2:12">
      <c r="B150" s="213"/>
      <c r="C150" s="159">
        <v>0</v>
      </c>
      <c r="D150" s="214" t="s">
        <v>20</v>
      </c>
      <c r="E150" s="161">
        <v>0</v>
      </c>
      <c r="F150" s="214" t="s">
        <v>21</v>
      </c>
      <c r="G150" s="215" t="str">
        <f t="shared" si="20"/>
        <v/>
      </c>
      <c r="H150" s="159">
        <f t="shared" si="21"/>
        <v>0</v>
      </c>
      <c r="I150" s="214" t="s">
        <v>20</v>
      </c>
      <c r="J150" s="161">
        <v>0</v>
      </c>
      <c r="K150" s="214" t="s">
        <v>21</v>
      </c>
      <c r="L150" s="215" t="str">
        <f t="shared" si="22"/>
        <v/>
      </c>
    </row>
    <row r="151" spans="2:12">
      <c r="B151" s="216"/>
      <c r="C151" s="217">
        <v>0</v>
      </c>
      <c r="D151" s="218" t="s">
        <v>20</v>
      </c>
      <c r="E151" s="219">
        <v>0</v>
      </c>
      <c r="F151" s="218" t="s">
        <v>21</v>
      </c>
      <c r="G151" s="220" t="str">
        <f t="shared" si="20"/>
        <v/>
      </c>
      <c r="H151" s="217">
        <f t="shared" si="21"/>
        <v>0</v>
      </c>
      <c r="I151" s="218" t="s">
        <v>20</v>
      </c>
      <c r="J151" s="219">
        <v>0</v>
      </c>
      <c r="K151" s="218" t="s">
        <v>21</v>
      </c>
      <c r="L151" s="220" t="str">
        <f t="shared" si="22"/>
        <v/>
      </c>
    </row>
    <row r="152" spans="2:12">
      <c r="B152" s="216"/>
      <c r="C152" s="217">
        <v>0</v>
      </c>
      <c r="D152" s="218" t="s">
        <v>20</v>
      </c>
      <c r="E152" s="219">
        <v>0</v>
      </c>
      <c r="F152" s="218" t="s">
        <v>21</v>
      </c>
      <c r="G152" s="220" t="str">
        <f t="shared" si="20"/>
        <v/>
      </c>
      <c r="H152" s="217">
        <f t="shared" si="21"/>
        <v>0</v>
      </c>
      <c r="I152" s="218" t="s">
        <v>20</v>
      </c>
      <c r="J152" s="219">
        <v>0</v>
      </c>
      <c r="K152" s="218" t="s">
        <v>21</v>
      </c>
      <c r="L152" s="220" t="str">
        <f t="shared" si="22"/>
        <v/>
      </c>
    </row>
    <row r="153" spans="2:12">
      <c r="B153" s="208"/>
      <c r="C153" s="156">
        <v>0</v>
      </c>
      <c r="D153" s="209" t="s">
        <v>20</v>
      </c>
      <c r="E153" s="154">
        <v>0</v>
      </c>
      <c r="F153" s="209" t="s">
        <v>21</v>
      </c>
      <c r="G153" s="210" t="str">
        <f t="shared" si="20"/>
        <v/>
      </c>
      <c r="H153" s="156">
        <f t="shared" si="21"/>
        <v>0</v>
      </c>
      <c r="I153" s="209" t="s">
        <v>20</v>
      </c>
      <c r="J153" s="154">
        <v>0</v>
      </c>
      <c r="K153" s="209" t="s">
        <v>21</v>
      </c>
      <c r="L153" s="210" t="str">
        <f t="shared" si="22"/>
        <v/>
      </c>
    </row>
    <row r="154" spans="2:12">
      <c r="B154" s="211"/>
      <c r="C154" s="141">
        <v>0</v>
      </c>
      <c r="D154" s="149" t="s">
        <v>20</v>
      </c>
      <c r="E154" s="143">
        <v>0</v>
      </c>
      <c r="F154" s="149" t="s">
        <v>21</v>
      </c>
      <c r="G154" s="212" t="str">
        <f t="shared" si="20"/>
        <v/>
      </c>
      <c r="H154" s="141">
        <f t="shared" si="21"/>
        <v>0</v>
      </c>
      <c r="I154" s="149" t="s">
        <v>20</v>
      </c>
      <c r="J154" s="143">
        <v>0</v>
      </c>
      <c r="K154" s="149" t="s">
        <v>21</v>
      </c>
      <c r="L154" s="212" t="str">
        <f t="shared" si="22"/>
        <v/>
      </c>
    </row>
    <row r="155" spans="2:12">
      <c r="B155" s="211"/>
      <c r="C155" s="141">
        <v>0</v>
      </c>
      <c r="D155" s="149" t="s">
        <v>20</v>
      </c>
      <c r="E155" s="143">
        <v>0</v>
      </c>
      <c r="F155" s="149" t="s">
        <v>21</v>
      </c>
      <c r="G155" s="212" t="str">
        <f t="shared" si="20"/>
        <v/>
      </c>
      <c r="H155" s="141">
        <f t="shared" si="21"/>
        <v>0</v>
      </c>
      <c r="I155" s="149" t="s">
        <v>20</v>
      </c>
      <c r="J155" s="143">
        <v>0</v>
      </c>
      <c r="K155" s="149" t="s">
        <v>21</v>
      </c>
      <c r="L155" s="212" t="str">
        <f t="shared" si="22"/>
        <v/>
      </c>
    </row>
    <row r="156" spans="2:12">
      <c r="B156" s="213"/>
      <c r="C156" s="159">
        <v>0</v>
      </c>
      <c r="D156" s="214" t="s">
        <v>20</v>
      </c>
      <c r="E156" s="161">
        <v>0</v>
      </c>
      <c r="F156" s="214" t="s">
        <v>21</v>
      </c>
      <c r="G156" s="215" t="str">
        <f t="shared" si="20"/>
        <v/>
      </c>
      <c r="H156" s="159">
        <f t="shared" si="21"/>
        <v>0</v>
      </c>
      <c r="I156" s="214" t="s">
        <v>20</v>
      </c>
      <c r="J156" s="161">
        <v>0</v>
      </c>
      <c r="K156" s="221" t="s">
        <v>21</v>
      </c>
      <c r="L156" s="222" t="str">
        <f t="shared" si="22"/>
        <v/>
      </c>
    </row>
    <row r="157" spans="2:12">
      <c r="B157" s="336" t="s">
        <v>106</v>
      </c>
      <c r="C157" s="337"/>
      <c r="D157" s="337"/>
      <c r="E157" s="337"/>
      <c r="F157" s="337"/>
      <c r="G157" s="223">
        <f>SUM(G147:G156)</f>
        <v>0</v>
      </c>
      <c r="H157" s="338" t="s">
        <v>107</v>
      </c>
      <c r="I157" s="339"/>
      <c r="J157" s="339"/>
      <c r="K157" s="340"/>
      <c r="L157" s="223">
        <f>SUM(L147:L156)</f>
        <v>0</v>
      </c>
    </row>
    <row r="159" spans="2:12">
      <c r="B159" s="359" t="s">
        <v>185</v>
      </c>
      <c r="C159" s="360"/>
      <c r="D159" s="360"/>
      <c r="E159" s="360"/>
      <c r="F159" s="360"/>
      <c r="G159" s="360"/>
      <c r="H159" s="360"/>
      <c r="I159" s="360"/>
      <c r="J159" s="360"/>
      <c r="K159" s="360"/>
      <c r="L159" s="361"/>
    </row>
    <row r="160" spans="2:12">
      <c r="B160" s="128" t="s">
        <v>123</v>
      </c>
      <c r="C160" s="129" t="s">
        <v>11</v>
      </c>
      <c r="D160" s="353" t="s">
        <v>124</v>
      </c>
      <c r="E160" s="354"/>
      <c r="F160" s="355"/>
      <c r="G160" s="130" t="s">
        <v>13</v>
      </c>
      <c r="H160" s="129" t="s">
        <v>11</v>
      </c>
      <c r="I160" s="356" t="s">
        <v>125</v>
      </c>
      <c r="J160" s="357"/>
      <c r="K160" s="358"/>
      <c r="L160" s="131" t="s">
        <v>13</v>
      </c>
    </row>
    <row r="161" spans="2:12">
      <c r="B161" s="208"/>
      <c r="C161" s="156">
        <v>0</v>
      </c>
      <c r="D161" s="209" t="s">
        <v>20</v>
      </c>
      <c r="E161" s="154">
        <v>0</v>
      </c>
      <c r="F161" s="209" t="s">
        <v>21</v>
      </c>
      <c r="G161" s="210" t="str">
        <f t="shared" ref="G161:G170" si="23">IF(C161&gt;0,PRODUCT(C161,E161),"")</f>
        <v/>
      </c>
      <c r="H161" s="156">
        <f t="shared" ref="H161:H170" si="24">C161</f>
        <v>0</v>
      </c>
      <c r="I161" s="209" t="s">
        <v>20</v>
      </c>
      <c r="J161" s="154">
        <v>0</v>
      </c>
      <c r="K161" s="209" t="s">
        <v>21</v>
      </c>
      <c r="L161" s="210" t="str">
        <f t="shared" ref="L161:L170" si="25">IF(H161&gt;0,PRODUCT(H161,J161),"")</f>
        <v/>
      </c>
    </row>
    <row r="162" spans="2:12">
      <c r="B162" s="211"/>
      <c r="C162" s="141">
        <v>0</v>
      </c>
      <c r="D162" s="149" t="s">
        <v>20</v>
      </c>
      <c r="E162" s="143">
        <v>0</v>
      </c>
      <c r="F162" s="149" t="s">
        <v>21</v>
      </c>
      <c r="G162" s="212" t="str">
        <f t="shared" si="23"/>
        <v/>
      </c>
      <c r="H162" s="141">
        <f t="shared" si="24"/>
        <v>0</v>
      </c>
      <c r="I162" s="149" t="s">
        <v>20</v>
      </c>
      <c r="J162" s="143">
        <v>0</v>
      </c>
      <c r="K162" s="149" t="s">
        <v>21</v>
      </c>
      <c r="L162" s="212" t="str">
        <f t="shared" si="25"/>
        <v/>
      </c>
    </row>
    <row r="163" spans="2:12">
      <c r="B163" s="211"/>
      <c r="C163" s="141">
        <v>0</v>
      </c>
      <c r="D163" s="149" t="s">
        <v>20</v>
      </c>
      <c r="E163" s="143">
        <v>0</v>
      </c>
      <c r="F163" s="149" t="s">
        <v>21</v>
      </c>
      <c r="G163" s="212" t="str">
        <f t="shared" si="23"/>
        <v/>
      </c>
      <c r="H163" s="141">
        <f t="shared" si="24"/>
        <v>0</v>
      </c>
      <c r="I163" s="149" t="s">
        <v>20</v>
      </c>
      <c r="J163" s="143">
        <v>0</v>
      </c>
      <c r="K163" s="149" t="s">
        <v>21</v>
      </c>
      <c r="L163" s="212" t="str">
        <f t="shared" si="25"/>
        <v/>
      </c>
    </row>
    <row r="164" spans="2:12">
      <c r="B164" s="213"/>
      <c r="C164" s="159">
        <v>0</v>
      </c>
      <c r="D164" s="214" t="s">
        <v>20</v>
      </c>
      <c r="E164" s="161">
        <v>0</v>
      </c>
      <c r="F164" s="214" t="s">
        <v>21</v>
      </c>
      <c r="G164" s="215" t="str">
        <f t="shared" si="23"/>
        <v/>
      </c>
      <c r="H164" s="159">
        <f t="shared" si="24"/>
        <v>0</v>
      </c>
      <c r="I164" s="214" t="s">
        <v>20</v>
      </c>
      <c r="J164" s="161">
        <v>0</v>
      </c>
      <c r="K164" s="214" t="s">
        <v>21</v>
      </c>
      <c r="L164" s="215" t="str">
        <f t="shared" si="25"/>
        <v/>
      </c>
    </row>
    <row r="165" spans="2:12">
      <c r="B165" s="216"/>
      <c r="C165" s="217">
        <v>0</v>
      </c>
      <c r="D165" s="218" t="s">
        <v>20</v>
      </c>
      <c r="E165" s="219">
        <v>0</v>
      </c>
      <c r="F165" s="218" t="s">
        <v>21</v>
      </c>
      <c r="G165" s="220" t="str">
        <f t="shared" si="23"/>
        <v/>
      </c>
      <c r="H165" s="217">
        <f t="shared" si="24"/>
        <v>0</v>
      </c>
      <c r="I165" s="218" t="s">
        <v>20</v>
      </c>
      <c r="J165" s="219">
        <v>0</v>
      </c>
      <c r="K165" s="218" t="s">
        <v>21</v>
      </c>
      <c r="L165" s="220" t="str">
        <f t="shared" si="25"/>
        <v/>
      </c>
    </row>
    <row r="166" spans="2:12">
      <c r="B166" s="216"/>
      <c r="C166" s="217">
        <v>0</v>
      </c>
      <c r="D166" s="218" t="s">
        <v>20</v>
      </c>
      <c r="E166" s="219">
        <v>0</v>
      </c>
      <c r="F166" s="218" t="s">
        <v>21</v>
      </c>
      <c r="G166" s="220" t="str">
        <f t="shared" si="23"/>
        <v/>
      </c>
      <c r="H166" s="217">
        <f t="shared" si="24"/>
        <v>0</v>
      </c>
      <c r="I166" s="218" t="s">
        <v>20</v>
      </c>
      <c r="J166" s="219">
        <v>0</v>
      </c>
      <c r="K166" s="218" t="s">
        <v>21</v>
      </c>
      <c r="L166" s="220" t="str">
        <f t="shared" si="25"/>
        <v/>
      </c>
    </row>
    <row r="167" spans="2:12">
      <c r="B167" s="208"/>
      <c r="C167" s="156">
        <v>0</v>
      </c>
      <c r="D167" s="209" t="s">
        <v>20</v>
      </c>
      <c r="E167" s="154">
        <v>0</v>
      </c>
      <c r="F167" s="209" t="s">
        <v>21</v>
      </c>
      <c r="G167" s="210" t="str">
        <f t="shared" si="23"/>
        <v/>
      </c>
      <c r="H167" s="156">
        <f t="shared" si="24"/>
        <v>0</v>
      </c>
      <c r="I167" s="209" t="s">
        <v>20</v>
      </c>
      <c r="J167" s="154">
        <v>0</v>
      </c>
      <c r="K167" s="209" t="s">
        <v>21</v>
      </c>
      <c r="L167" s="210" t="str">
        <f t="shared" si="25"/>
        <v/>
      </c>
    </row>
    <row r="168" spans="2:12">
      <c r="B168" s="211"/>
      <c r="C168" s="141">
        <v>0</v>
      </c>
      <c r="D168" s="149" t="s">
        <v>20</v>
      </c>
      <c r="E168" s="143">
        <v>0</v>
      </c>
      <c r="F168" s="149" t="s">
        <v>21</v>
      </c>
      <c r="G168" s="212" t="str">
        <f t="shared" si="23"/>
        <v/>
      </c>
      <c r="H168" s="141">
        <f t="shared" si="24"/>
        <v>0</v>
      </c>
      <c r="I168" s="149" t="s">
        <v>20</v>
      </c>
      <c r="J168" s="143">
        <v>0</v>
      </c>
      <c r="K168" s="149" t="s">
        <v>21</v>
      </c>
      <c r="L168" s="212" t="str">
        <f t="shared" si="25"/>
        <v/>
      </c>
    </row>
    <row r="169" spans="2:12">
      <c r="B169" s="211"/>
      <c r="C169" s="141">
        <v>0</v>
      </c>
      <c r="D169" s="149" t="s">
        <v>20</v>
      </c>
      <c r="E169" s="143">
        <v>0</v>
      </c>
      <c r="F169" s="149" t="s">
        <v>21</v>
      </c>
      <c r="G169" s="212" t="str">
        <f t="shared" si="23"/>
        <v/>
      </c>
      <c r="H169" s="141">
        <f t="shared" si="24"/>
        <v>0</v>
      </c>
      <c r="I169" s="149" t="s">
        <v>20</v>
      </c>
      <c r="J169" s="143">
        <v>0</v>
      </c>
      <c r="K169" s="149" t="s">
        <v>21</v>
      </c>
      <c r="L169" s="212" t="str">
        <f t="shared" si="25"/>
        <v/>
      </c>
    </row>
    <row r="170" spans="2:12">
      <c r="B170" s="213"/>
      <c r="C170" s="159">
        <v>0</v>
      </c>
      <c r="D170" s="214" t="s">
        <v>20</v>
      </c>
      <c r="E170" s="161">
        <v>0</v>
      </c>
      <c r="F170" s="214" t="s">
        <v>21</v>
      </c>
      <c r="G170" s="215" t="str">
        <f t="shared" si="23"/>
        <v/>
      </c>
      <c r="H170" s="159">
        <f t="shared" si="24"/>
        <v>0</v>
      </c>
      <c r="I170" s="214" t="s">
        <v>20</v>
      </c>
      <c r="J170" s="161">
        <v>0</v>
      </c>
      <c r="K170" s="221" t="s">
        <v>21</v>
      </c>
      <c r="L170" s="222" t="str">
        <f t="shared" si="25"/>
        <v/>
      </c>
    </row>
    <row r="171" spans="2:12">
      <c r="B171" s="336" t="s">
        <v>106</v>
      </c>
      <c r="C171" s="337"/>
      <c r="D171" s="337"/>
      <c r="E171" s="337"/>
      <c r="F171" s="337"/>
      <c r="G171" s="223">
        <f>SUM(G161:G170)</f>
        <v>0</v>
      </c>
      <c r="H171" s="338" t="s">
        <v>107</v>
      </c>
      <c r="I171" s="339"/>
      <c r="J171" s="339"/>
      <c r="K171" s="340"/>
      <c r="L171" s="223">
        <f>SUM(L161:L170)</f>
        <v>0</v>
      </c>
    </row>
    <row r="173" spans="2:12">
      <c r="B173" s="359" t="s">
        <v>195</v>
      </c>
      <c r="C173" s="360"/>
      <c r="D173" s="360"/>
      <c r="E173" s="360"/>
      <c r="F173" s="360"/>
      <c r="G173" s="360"/>
      <c r="H173" s="360"/>
      <c r="I173" s="360"/>
      <c r="J173" s="360"/>
      <c r="K173" s="360"/>
      <c r="L173" s="361"/>
    </row>
    <row r="174" spans="2:12">
      <c r="B174" s="128" t="s">
        <v>123</v>
      </c>
      <c r="C174" s="129" t="s">
        <v>11</v>
      </c>
      <c r="D174" s="353" t="s">
        <v>124</v>
      </c>
      <c r="E174" s="354"/>
      <c r="F174" s="355"/>
      <c r="G174" s="130" t="s">
        <v>13</v>
      </c>
      <c r="H174" s="129" t="s">
        <v>11</v>
      </c>
      <c r="I174" s="356" t="s">
        <v>125</v>
      </c>
      <c r="J174" s="357"/>
      <c r="K174" s="358"/>
      <c r="L174" s="131" t="s">
        <v>13</v>
      </c>
    </row>
    <row r="175" spans="2:12">
      <c r="B175" s="208"/>
      <c r="C175" s="156">
        <v>0</v>
      </c>
      <c r="D175" s="209" t="s">
        <v>20</v>
      </c>
      <c r="E175" s="154">
        <v>0</v>
      </c>
      <c r="F175" s="209" t="s">
        <v>21</v>
      </c>
      <c r="G175" s="210" t="str">
        <f t="shared" ref="G175:G184" si="26">IF(C175&gt;0,PRODUCT(C175,E175),"")</f>
        <v/>
      </c>
      <c r="H175" s="156">
        <f t="shared" ref="H175:H184" si="27">C175</f>
        <v>0</v>
      </c>
      <c r="I175" s="209" t="s">
        <v>20</v>
      </c>
      <c r="J175" s="154">
        <v>0</v>
      </c>
      <c r="K175" s="209" t="s">
        <v>21</v>
      </c>
      <c r="L175" s="210" t="str">
        <f t="shared" ref="L175:L184" si="28">IF(H175&gt;0,PRODUCT(H175,J175),"")</f>
        <v/>
      </c>
    </row>
    <row r="176" spans="2:12">
      <c r="B176" s="211"/>
      <c r="C176" s="141">
        <v>0</v>
      </c>
      <c r="D176" s="149" t="s">
        <v>20</v>
      </c>
      <c r="E176" s="143">
        <v>0</v>
      </c>
      <c r="F176" s="149" t="s">
        <v>21</v>
      </c>
      <c r="G176" s="212" t="str">
        <f t="shared" si="26"/>
        <v/>
      </c>
      <c r="H176" s="141">
        <f t="shared" si="27"/>
        <v>0</v>
      </c>
      <c r="I176" s="149" t="s">
        <v>20</v>
      </c>
      <c r="J176" s="143">
        <v>0</v>
      </c>
      <c r="K176" s="149" t="s">
        <v>21</v>
      </c>
      <c r="L176" s="212" t="str">
        <f t="shared" si="28"/>
        <v/>
      </c>
    </row>
    <row r="177" spans="2:12">
      <c r="B177" s="211"/>
      <c r="C177" s="141">
        <v>0</v>
      </c>
      <c r="D177" s="149" t="s">
        <v>20</v>
      </c>
      <c r="E177" s="143">
        <v>0</v>
      </c>
      <c r="F177" s="149" t="s">
        <v>21</v>
      </c>
      <c r="G177" s="212" t="str">
        <f t="shared" si="26"/>
        <v/>
      </c>
      <c r="H177" s="141">
        <f t="shared" si="27"/>
        <v>0</v>
      </c>
      <c r="I177" s="149" t="s">
        <v>20</v>
      </c>
      <c r="J177" s="143">
        <v>0</v>
      </c>
      <c r="K177" s="149" t="s">
        <v>21</v>
      </c>
      <c r="L177" s="212" t="str">
        <f t="shared" si="28"/>
        <v/>
      </c>
    </row>
    <row r="178" spans="2:12">
      <c r="B178" s="213"/>
      <c r="C178" s="159">
        <v>0</v>
      </c>
      <c r="D178" s="214" t="s">
        <v>20</v>
      </c>
      <c r="E178" s="161">
        <v>0</v>
      </c>
      <c r="F178" s="214" t="s">
        <v>21</v>
      </c>
      <c r="G178" s="215" t="str">
        <f t="shared" si="26"/>
        <v/>
      </c>
      <c r="H178" s="159">
        <f t="shared" si="27"/>
        <v>0</v>
      </c>
      <c r="I178" s="214" t="s">
        <v>20</v>
      </c>
      <c r="J178" s="161">
        <v>0</v>
      </c>
      <c r="K178" s="214" t="s">
        <v>21</v>
      </c>
      <c r="L178" s="215" t="str">
        <f t="shared" si="28"/>
        <v/>
      </c>
    </row>
    <row r="179" spans="2:12">
      <c r="B179" s="216"/>
      <c r="C179" s="217">
        <v>0</v>
      </c>
      <c r="D179" s="218" t="s">
        <v>20</v>
      </c>
      <c r="E179" s="219">
        <v>0</v>
      </c>
      <c r="F179" s="218" t="s">
        <v>21</v>
      </c>
      <c r="G179" s="220" t="str">
        <f t="shared" si="26"/>
        <v/>
      </c>
      <c r="H179" s="217">
        <f t="shared" si="27"/>
        <v>0</v>
      </c>
      <c r="I179" s="218" t="s">
        <v>20</v>
      </c>
      <c r="J179" s="219">
        <v>0</v>
      </c>
      <c r="K179" s="218" t="s">
        <v>21</v>
      </c>
      <c r="L179" s="220" t="str">
        <f t="shared" si="28"/>
        <v/>
      </c>
    </row>
    <row r="180" spans="2:12">
      <c r="B180" s="216"/>
      <c r="C180" s="217">
        <v>0</v>
      </c>
      <c r="D180" s="218" t="s">
        <v>20</v>
      </c>
      <c r="E180" s="219">
        <v>0</v>
      </c>
      <c r="F180" s="218" t="s">
        <v>21</v>
      </c>
      <c r="G180" s="220" t="str">
        <f t="shared" si="26"/>
        <v/>
      </c>
      <c r="H180" s="217">
        <f t="shared" si="27"/>
        <v>0</v>
      </c>
      <c r="I180" s="218" t="s">
        <v>20</v>
      </c>
      <c r="J180" s="219">
        <v>0</v>
      </c>
      <c r="K180" s="218" t="s">
        <v>21</v>
      </c>
      <c r="L180" s="220" t="str">
        <f t="shared" si="28"/>
        <v/>
      </c>
    </row>
    <row r="181" spans="2:12">
      <c r="B181" s="208"/>
      <c r="C181" s="156">
        <v>0</v>
      </c>
      <c r="D181" s="209" t="s">
        <v>20</v>
      </c>
      <c r="E181" s="154">
        <v>0</v>
      </c>
      <c r="F181" s="209" t="s">
        <v>21</v>
      </c>
      <c r="G181" s="210" t="str">
        <f t="shared" si="26"/>
        <v/>
      </c>
      <c r="H181" s="156">
        <f t="shared" si="27"/>
        <v>0</v>
      </c>
      <c r="I181" s="209" t="s">
        <v>20</v>
      </c>
      <c r="J181" s="154">
        <v>0</v>
      </c>
      <c r="K181" s="209" t="s">
        <v>21</v>
      </c>
      <c r="L181" s="210" t="str">
        <f t="shared" si="28"/>
        <v/>
      </c>
    </row>
    <row r="182" spans="2:12">
      <c r="B182" s="211"/>
      <c r="C182" s="141">
        <v>0</v>
      </c>
      <c r="D182" s="149" t="s">
        <v>20</v>
      </c>
      <c r="E182" s="143">
        <v>0</v>
      </c>
      <c r="F182" s="149" t="s">
        <v>21</v>
      </c>
      <c r="G182" s="212" t="str">
        <f t="shared" si="26"/>
        <v/>
      </c>
      <c r="H182" s="141">
        <f t="shared" si="27"/>
        <v>0</v>
      </c>
      <c r="I182" s="149" t="s">
        <v>20</v>
      </c>
      <c r="J182" s="143">
        <v>0</v>
      </c>
      <c r="K182" s="149" t="s">
        <v>21</v>
      </c>
      <c r="L182" s="212" t="str">
        <f t="shared" si="28"/>
        <v/>
      </c>
    </row>
    <row r="183" spans="2:12">
      <c r="B183" s="211"/>
      <c r="C183" s="141">
        <v>0</v>
      </c>
      <c r="D183" s="149" t="s">
        <v>20</v>
      </c>
      <c r="E183" s="143">
        <v>0</v>
      </c>
      <c r="F183" s="149" t="s">
        <v>21</v>
      </c>
      <c r="G183" s="212" t="str">
        <f t="shared" si="26"/>
        <v/>
      </c>
      <c r="H183" s="141">
        <f t="shared" si="27"/>
        <v>0</v>
      </c>
      <c r="I183" s="149" t="s">
        <v>20</v>
      </c>
      <c r="J183" s="143">
        <v>0</v>
      </c>
      <c r="K183" s="149" t="s">
        <v>21</v>
      </c>
      <c r="L183" s="212" t="str">
        <f t="shared" si="28"/>
        <v/>
      </c>
    </row>
    <row r="184" spans="2:12">
      <c r="B184" s="213"/>
      <c r="C184" s="159">
        <v>0</v>
      </c>
      <c r="D184" s="214" t="s">
        <v>20</v>
      </c>
      <c r="E184" s="161">
        <v>0</v>
      </c>
      <c r="F184" s="214" t="s">
        <v>21</v>
      </c>
      <c r="G184" s="215" t="str">
        <f t="shared" si="26"/>
        <v/>
      </c>
      <c r="H184" s="159">
        <f t="shared" si="27"/>
        <v>0</v>
      </c>
      <c r="I184" s="214" t="s">
        <v>20</v>
      </c>
      <c r="J184" s="161">
        <v>0</v>
      </c>
      <c r="K184" s="221" t="s">
        <v>21</v>
      </c>
      <c r="L184" s="222" t="str">
        <f t="shared" si="28"/>
        <v/>
      </c>
    </row>
    <row r="185" spans="2:12">
      <c r="B185" s="336" t="s">
        <v>106</v>
      </c>
      <c r="C185" s="337"/>
      <c r="D185" s="337"/>
      <c r="E185" s="337"/>
      <c r="F185" s="337"/>
      <c r="G185" s="223">
        <f>SUM(G175:G184)</f>
        <v>0</v>
      </c>
      <c r="H185" s="338" t="s">
        <v>107</v>
      </c>
      <c r="I185" s="339"/>
      <c r="J185" s="339"/>
      <c r="K185" s="340"/>
      <c r="L185" s="223">
        <f>SUM(L175:L184)</f>
        <v>0</v>
      </c>
    </row>
    <row r="187" spans="2:12">
      <c r="B187" s="359" t="s">
        <v>196</v>
      </c>
      <c r="C187" s="360"/>
      <c r="D187" s="360"/>
      <c r="E187" s="360"/>
      <c r="F187" s="360"/>
      <c r="G187" s="360"/>
      <c r="H187" s="360"/>
      <c r="I187" s="360"/>
      <c r="J187" s="360"/>
      <c r="K187" s="360"/>
      <c r="L187" s="361"/>
    </row>
    <row r="188" spans="2:12">
      <c r="B188" s="128" t="s">
        <v>123</v>
      </c>
      <c r="C188" s="129" t="s">
        <v>11</v>
      </c>
      <c r="D188" s="353" t="s">
        <v>124</v>
      </c>
      <c r="E188" s="354"/>
      <c r="F188" s="355"/>
      <c r="G188" s="130" t="s">
        <v>13</v>
      </c>
      <c r="H188" s="129" t="s">
        <v>11</v>
      </c>
      <c r="I188" s="356" t="s">
        <v>125</v>
      </c>
      <c r="J188" s="357"/>
      <c r="K188" s="358"/>
      <c r="L188" s="131" t="s">
        <v>13</v>
      </c>
    </row>
    <row r="189" spans="2:12">
      <c r="B189" s="208"/>
      <c r="C189" s="156">
        <v>0</v>
      </c>
      <c r="D189" s="209" t="s">
        <v>20</v>
      </c>
      <c r="E189" s="154">
        <v>0</v>
      </c>
      <c r="F189" s="209" t="s">
        <v>21</v>
      </c>
      <c r="G189" s="210" t="str">
        <f t="shared" ref="G189:G198" si="29">IF(C189&gt;0,PRODUCT(C189,E189),"")</f>
        <v/>
      </c>
      <c r="H189" s="156">
        <f t="shared" ref="H189:H198" si="30">C189</f>
        <v>0</v>
      </c>
      <c r="I189" s="209" t="s">
        <v>20</v>
      </c>
      <c r="J189" s="154">
        <v>0</v>
      </c>
      <c r="K189" s="209" t="s">
        <v>21</v>
      </c>
      <c r="L189" s="210" t="str">
        <f t="shared" ref="L189:L198" si="31">IF(H189&gt;0,PRODUCT(H189,J189),"")</f>
        <v/>
      </c>
    </row>
    <row r="190" spans="2:12">
      <c r="B190" s="211"/>
      <c r="C190" s="141">
        <v>0</v>
      </c>
      <c r="D190" s="149" t="s">
        <v>20</v>
      </c>
      <c r="E190" s="143">
        <v>0</v>
      </c>
      <c r="F190" s="149" t="s">
        <v>21</v>
      </c>
      <c r="G190" s="212" t="str">
        <f t="shared" si="29"/>
        <v/>
      </c>
      <c r="H190" s="141">
        <f t="shared" si="30"/>
        <v>0</v>
      </c>
      <c r="I190" s="149" t="s">
        <v>20</v>
      </c>
      <c r="J190" s="143">
        <v>0</v>
      </c>
      <c r="K190" s="149" t="s">
        <v>21</v>
      </c>
      <c r="L190" s="212" t="str">
        <f t="shared" si="31"/>
        <v/>
      </c>
    </row>
    <row r="191" spans="2:12">
      <c r="B191" s="211"/>
      <c r="C191" s="141">
        <v>0</v>
      </c>
      <c r="D191" s="149" t="s">
        <v>20</v>
      </c>
      <c r="E191" s="143">
        <v>0</v>
      </c>
      <c r="F191" s="149" t="s">
        <v>21</v>
      </c>
      <c r="G191" s="212" t="str">
        <f t="shared" si="29"/>
        <v/>
      </c>
      <c r="H191" s="141">
        <f t="shared" si="30"/>
        <v>0</v>
      </c>
      <c r="I191" s="149" t="s">
        <v>20</v>
      </c>
      <c r="J191" s="143">
        <v>0</v>
      </c>
      <c r="K191" s="149" t="s">
        <v>21</v>
      </c>
      <c r="L191" s="212" t="str">
        <f t="shared" si="31"/>
        <v/>
      </c>
    </row>
    <row r="192" spans="2:12">
      <c r="B192" s="213"/>
      <c r="C192" s="159">
        <v>0</v>
      </c>
      <c r="D192" s="214" t="s">
        <v>20</v>
      </c>
      <c r="E192" s="161">
        <v>0</v>
      </c>
      <c r="F192" s="214" t="s">
        <v>21</v>
      </c>
      <c r="G192" s="215" t="str">
        <f t="shared" si="29"/>
        <v/>
      </c>
      <c r="H192" s="159">
        <f t="shared" si="30"/>
        <v>0</v>
      </c>
      <c r="I192" s="214" t="s">
        <v>20</v>
      </c>
      <c r="J192" s="161">
        <v>0</v>
      </c>
      <c r="K192" s="214" t="s">
        <v>21</v>
      </c>
      <c r="L192" s="215" t="str">
        <f t="shared" si="31"/>
        <v/>
      </c>
    </row>
    <row r="193" spans="2:15">
      <c r="B193" s="216"/>
      <c r="C193" s="217">
        <v>0</v>
      </c>
      <c r="D193" s="218" t="s">
        <v>20</v>
      </c>
      <c r="E193" s="219">
        <v>0</v>
      </c>
      <c r="F193" s="218" t="s">
        <v>21</v>
      </c>
      <c r="G193" s="220" t="str">
        <f t="shared" si="29"/>
        <v/>
      </c>
      <c r="H193" s="217">
        <f t="shared" si="30"/>
        <v>0</v>
      </c>
      <c r="I193" s="218" t="s">
        <v>20</v>
      </c>
      <c r="J193" s="219">
        <v>0</v>
      </c>
      <c r="K193" s="218" t="s">
        <v>21</v>
      </c>
      <c r="L193" s="220" t="str">
        <f t="shared" si="31"/>
        <v/>
      </c>
    </row>
    <row r="194" spans="2:15">
      <c r="B194" s="216"/>
      <c r="C194" s="217">
        <v>0</v>
      </c>
      <c r="D194" s="218" t="s">
        <v>20</v>
      </c>
      <c r="E194" s="219">
        <v>0</v>
      </c>
      <c r="F194" s="218" t="s">
        <v>21</v>
      </c>
      <c r="G194" s="220" t="str">
        <f t="shared" si="29"/>
        <v/>
      </c>
      <c r="H194" s="217">
        <f t="shared" si="30"/>
        <v>0</v>
      </c>
      <c r="I194" s="218" t="s">
        <v>20</v>
      </c>
      <c r="J194" s="219">
        <v>0</v>
      </c>
      <c r="K194" s="218" t="s">
        <v>21</v>
      </c>
      <c r="L194" s="220" t="str">
        <f t="shared" si="31"/>
        <v/>
      </c>
    </row>
    <row r="195" spans="2:15">
      <c r="B195" s="208"/>
      <c r="C195" s="156">
        <v>0</v>
      </c>
      <c r="D195" s="209" t="s">
        <v>20</v>
      </c>
      <c r="E195" s="154">
        <v>0</v>
      </c>
      <c r="F195" s="209" t="s">
        <v>21</v>
      </c>
      <c r="G195" s="210" t="str">
        <f t="shared" si="29"/>
        <v/>
      </c>
      <c r="H195" s="156">
        <f t="shared" si="30"/>
        <v>0</v>
      </c>
      <c r="I195" s="209" t="s">
        <v>20</v>
      </c>
      <c r="J195" s="154">
        <v>0</v>
      </c>
      <c r="K195" s="209" t="s">
        <v>21</v>
      </c>
      <c r="L195" s="210" t="str">
        <f t="shared" si="31"/>
        <v/>
      </c>
    </row>
    <row r="196" spans="2:15">
      <c r="B196" s="211"/>
      <c r="C196" s="141">
        <v>0</v>
      </c>
      <c r="D196" s="149" t="s">
        <v>20</v>
      </c>
      <c r="E196" s="143">
        <v>0</v>
      </c>
      <c r="F196" s="149" t="s">
        <v>21</v>
      </c>
      <c r="G196" s="212" t="str">
        <f t="shared" si="29"/>
        <v/>
      </c>
      <c r="H196" s="141">
        <f t="shared" si="30"/>
        <v>0</v>
      </c>
      <c r="I196" s="149" t="s">
        <v>20</v>
      </c>
      <c r="J196" s="143">
        <v>0</v>
      </c>
      <c r="K196" s="149" t="s">
        <v>21</v>
      </c>
      <c r="L196" s="212" t="str">
        <f t="shared" si="31"/>
        <v/>
      </c>
    </row>
    <row r="197" spans="2:15">
      <c r="B197" s="211"/>
      <c r="C197" s="141">
        <v>0</v>
      </c>
      <c r="D197" s="149" t="s">
        <v>20</v>
      </c>
      <c r="E197" s="143">
        <v>0</v>
      </c>
      <c r="F197" s="149" t="s">
        <v>21</v>
      </c>
      <c r="G197" s="212" t="str">
        <f t="shared" si="29"/>
        <v/>
      </c>
      <c r="H197" s="141">
        <f t="shared" si="30"/>
        <v>0</v>
      </c>
      <c r="I197" s="149" t="s">
        <v>20</v>
      </c>
      <c r="J197" s="143">
        <v>0</v>
      </c>
      <c r="K197" s="149" t="s">
        <v>21</v>
      </c>
      <c r="L197" s="212" t="str">
        <f t="shared" si="31"/>
        <v/>
      </c>
    </row>
    <row r="198" spans="2:15">
      <c r="B198" s="213"/>
      <c r="C198" s="159">
        <v>0</v>
      </c>
      <c r="D198" s="214" t="s">
        <v>20</v>
      </c>
      <c r="E198" s="161">
        <v>0</v>
      </c>
      <c r="F198" s="214" t="s">
        <v>21</v>
      </c>
      <c r="G198" s="215" t="str">
        <f t="shared" si="29"/>
        <v/>
      </c>
      <c r="H198" s="159">
        <f t="shared" si="30"/>
        <v>0</v>
      </c>
      <c r="I198" s="214" t="s">
        <v>20</v>
      </c>
      <c r="J198" s="161">
        <v>0</v>
      </c>
      <c r="K198" s="221" t="s">
        <v>21</v>
      </c>
      <c r="L198" s="222" t="str">
        <f t="shared" si="31"/>
        <v/>
      </c>
    </row>
    <row r="199" spans="2:15">
      <c r="B199" s="336" t="s">
        <v>106</v>
      </c>
      <c r="C199" s="337"/>
      <c r="D199" s="337"/>
      <c r="E199" s="337"/>
      <c r="F199" s="337"/>
      <c r="G199" s="223">
        <f>SUM(G189:G198)</f>
        <v>0</v>
      </c>
      <c r="H199" s="338" t="s">
        <v>107</v>
      </c>
      <c r="I199" s="339"/>
      <c r="J199" s="339"/>
      <c r="K199" s="340"/>
      <c r="L199" s="223">
        <f>SUM(L189:L198)</f>
        <v>0</v>
      </c>
    </row>
    <row r="202" spans="2:15" ht="48" customHeight="1">
      <c r="B202" s="225"/>
      <c r="C202" s="695" t="s">
        <v>218</v>
      </c>
      <c r="D202" s="371"/>
      <c r="E202" s="371"/>
      <c r="F202" s="371"/>
      <c r="G202" s="371"/>
      <c r="H202" s="371"/>
      <c r="I202" s="371"/>
      <c r="J202" s="371"/>
      <c r="K202" s="371"/>
      <c r="L202" s="371"/>
      <c r="M202" s="372"/>
      <c r="N202" s="294"/>
      <c r="O202" s="294"/>
    </row>
    <row r="203" spans="2:15">
      <c r="B203" s="227"/>
      <c r="C203" s="228"/>
      <c r="D203" s="229"/>
      <c r="E203" s="229"/>
      <c r="F203" s="229"/>
      <c r="G203" s="229"/>
      <c r="H203" s="228"/>
      <c r="I203" s="229"/>
      <c r="J203" s="229"/>
      <c r="K203" s="229"/>
      <c r="L203" s="229"/>
      <c r="M203" s="229"/>
      <c r="N203" s="231"/>
      <c r="O203" s="231"/>
    </row>
    <row r="204" spans="2:15">
      <c r="B204" s="230" t="s">
        <v>127</v>
      </c>
      <c r="C204" s="349">
        <v>20.399999999999999</v>
      </c>
      <c r="D204" s="350"/>
      <c r="E204" s="696"/>
      <c r="F204" s="697"/>
      <c r="G204" s="343"/>
      <c r="H204" s="343"/>
      <c r="I204" s="343"/>
      <c r="J204" s="343"/>
      <c r="K204" s="343"/>
      <c r="L204" s="343"/>
      <c r="M204" s="344"/>
      <c r="N204" s="231"/>
      <c r="O204" s="231"/>
    </row>
    <row r="205" spans="2:15">
      <c r="B205" s="230" t="s">
        <v>128</v>
      </c>
      <c r="C205" s="349">
        <v>16</v>
      </c>
      <c r="D205" s="350"/>
      <c r="E205" s="696"/>
      <c r="F205" s="698"/>
      <c r="G205" s="345"/>
      <c r="H205" s="345"/>
      <c r="I205" s="345"/>
      <c r="J205" s="345"/>
      <c r="K205" s="345"/>
      <c r="L205" s="345"/>
      <c r="M205" s="346"/>
      <c r="N205" s="231"/>
      <c r="O205" s="231"/>
    </row>
    <row r="206" spans="2:15">
      <c r="B206" s="230" t="s">
        <v>129</v>
      </c>
      <c r="C206" s="352">
        <v>0.1</v>
      </c>
      <c r="D206" s="700"/>
      <c r="E206" s="701"/>
      <c r="F206" s="699"/>
      <c r="G206" s="347"/>
      <c r="H206" s="347"/>
      <c r="I206" s="347"/>
      <c r="J206" s="347"/>
      <c r="K206" s="347"/>
      <c r="L206" s="347"/>
      <c r="M206" s="348"/>
      <c r="N206" s="231"/>
      <c r="O206" s="231"/>
    </row>
    <row r="207" spans="2:15">
      <c r="B207" s="232"/>
      <c r="C207" s="228"/>
      <c r="D207" s="229"/>
      <c r="E207" s="229"/>
      <c r="F207" s="229"/>
      <c r="G207" s="229"/>
      <c r="H207" s="228"/>
      <c r="I207" s="229"/>
      <c r="J207" s="229"/>
      <c r="K207" s="229"/>
      <c r="L207" s="229"/>
      <c r="M207" s="229"/>
      <c r="N207" s="231"/>
      <c r="O207" s="231"/>
    </row>
    <row r="208" spans="2:15" s="300" customFormat="1" ht="24.95" customHeight="1">
      <c r="B208" s="298"/>
      <c r="C208" s="327" t="s">
        <v>12</v>
      </c>
      <c r="D208" s="328"/>
      <c r="E208" s="299" t="s">
        <v>130</v>
      </c>
      <c r="F208" s="702" t="s">
        <v>131</v>
      </c>
      <c r="G208" s="702"/>
      <c r="H208" s="702" t="s">
        <v>132</v>
      </c>
      <c r="I208" s="702"/>
      <c r="J208" s="299" t="s">
        <v>133</v>
      </c>
      <c r="K208" s="676" t="s">
        <v>134</v>
      </c>
      <c r="L208" s="677"/>
      <c r="M208" s="271" t="s">
        <v>135</v>
      </c>
    </row>
    <row r="209" spans="2:13" s="300" customFormat="1" ht="24.95" customHeight="1" thickBot="1">
      <c r="B209" s="301" t="s">
        <v>136</v>
      </c>
      <c r="C209" s="686" t="s">
        <v>137</v>
      </c>
      <c r="D209" s="687"/>
      <c r="E209" s="302" t="s">
        <v>138</v>
      </c>
      <c r="F209" s="688" t="s">
        <v>139</v>
      </c>
      <c r="G209" s="688"/>
      <c r="H209" s="688" t="s">
        <v>180</v>
      </c>
      <c r="I209" s="688"/>
      <c r="J209" s="302" t="s">
        <v>141</v>
      </c>
      <c r="K209" s="672" t="s">
        <v>142</v>
      </c>
      <c r="L209" s="673"/>
      <c r="M209" s="273" t="s">
        <v>143</v>
      </c>
    </row>
    <row r="210" spans="2:13" ht="13.5" thickTop="1">
      <c r="B210" s="241" t="str">
        <f>B117</f>
        <v>NAC 1</v>
      </c>
      <c r="C210" s="689">
        <f>IF(G129&gt;L129,G129,L129)</f>
        <v>0</v>
      </c>
      <c r="D210" s="690"/>
      <c r="E210" s="264" t="s">
        <v>144</v>
      </c>
      <c r="F210" s="691">
        <f t="shared" ref="F210:F215" si="32">VLOOKUP(E210,$B$220:$E$229,3)</f>
        <v>1.93</v>
      </c>
      <c r="G210" s="691"/>
      <c r="H210" s="692">
        <v>0</v>
      </c>
      <c r="I210" s="692"/>
      <c r="J210" s="243">
        <f t="shared" ref="J210:J215" si="33">((H210*2)/1000)*F210</f>
        <v>0</v>
      </c>
      <c r="K210" s="693">
        <f t="shared" ref="K210:K215" si="34">($C$204-(C210*J210))</f>
        <v>20.399999999999999</v>
      </c>
      <c r="L210" s="694"/>
      <c r="M210" s="244">
        <f t="shared" ref="M210:M215" si="35">($C$204-K210)/$C$204</f>
        <v>0</v>
      </c>
    </row>
    <row r="211" spans="2:13">
      <c r="B211" s="235" t="str">
        <f>B131</f>
        <v>NAC 2</v>
      </c>
      <c r="C211" s="681">
        <f>IF(G143&gt;L143,G143,L143)</f>
        <v>0</v>
      </c>
      <c r="D211" s="682"/>
      <c r="E211" s="260" t="s">
        <v>144</v>
      </c>
      <c r="F211" s="320">
        <f t="shared" si="32"/>
        <v>1.93</v>
      </c>
      <c r="G211" s="320"/>
      <c r="H211" s="683">
        <v>0</v>
      </c>
      <c r="I211" s="683"/>
      <c r="J211" s="243">
        <f t="shared" si="33"/>
        <v>0</v>
      </c>
      <c r="K211" s="684">
        <f t="shared" si="34"/>
        <v>20.399999999999999</v>
      </c>
      <c r="L211" s="685"/>
      <c r="M211" s="244">
        <f t="shared" si="35"/>
        <v>0</v>
      </c>
    </row>
    <row r="212" spans="2:13">
      <c r="B212" s="235" t="str">
        <f>B145</f>
        <v>NAC 3</v>
      </c>
      <c r="C212" s="681">
        <f>IF(G157&gt;L157,G157,L157)</f>
        <v>0</v>
      </c>
      <c r="D212" s="682"/>
      <c r="E212" s="260" t="s">
        <v>144</v>
      </c>
      <c r="F212" s="320">
        <f t="shared" si="32"/>
        <v>1.93</v>
      </c>
      <c r="G212" s="320"/>
      <c r="H212" s="683">
        <v>0</v>
      </c>
      <c r="I212" s="683"/>
      <c r="J212" s="243">
        <f t="shared" si="33"/>
        <v>0</v>
      </c>
      <c r="K212" s="684">
        <f t="shared" si="34"/>
        <v>20.399999999999999</v>
      </c>
      <c r="L212" s="685"/>
      <c r="M212" s="244">
        <f t="shared" si="35"/>
        <v>0</v>
      </c>
    </row>
    <row r="213" spans="2:13">
      <c r="B213" s="235" t="str">
        <f>B159</f>
        <v>NAC 4</v>
      </c>
      <c r="C213" s="681">
        <f>IF(G171&gt;L171,G171,L171)</f>
        <v>0</v>
      </c>
      <c r="D213" s="682"/>
      <c r="E213" s="260" t="s">
        <v>144</v>
      </c>
      <c r="F213" s="320">
        <f t="shared" si="32"/>
        <v>1.93</v>
      </c>
      <c r="G213" s="320"/>
      <c r="H213" s="683">
        <v>0</v>
      </c>
      <c r="I213" s="683"/>
      <c r="J213" s="243">
        <f t="shared" si="33"/>
        <v>0</v>
      </c>
      <c r="K213" s="684">
        <f t="shared" si="34"/>
        <v>20.399999999999999</v>
      </c>
      <c r="L213" s="685"/>
      <c r="M213" s="244">
        <f t="shared" si="35"/>
        <v>0</v>
      </c>
    </row>
    <row r="214" spans="2:13">
      <c r="B214" s="235" t="str">
        <f>B173</f>
        <v>NAC 5</v>
      </c>
      <c r="C214" s="681">
        <f>IF(G185&gt;L185,G185,L185)</f>
        <v>0</v>
      </c>
      <c r="D214" s="682"/>
      <c r="E214" s="260" t="s">
        <v>144</v>
      </c>
      <c r="F214" s="320">
        <f t="shared" si="32"/>
        <v>1.93</v>
      </c>
      <c r="G214" s="320"/>
      <c r="H214" s="683">
        <v>0</v>
      </c>
      <c r="I214" s="683"/>
      <c r="J214" s="243">
        <f t="shared" si="33"/>
        <v>0</v>
      </c>
      <c r="K214" s="684">
        <f t="shared" si="34"/>
        <v>20.399999999999999</v>
      </c>
      <c r="L214" s="685"/>
      <c r="M214" s="244">
        <f t="shared" si="35"/>
        <v>0</v>
      </c>
    </row>
    <row r="215" spans="2:13">
      <c r="B215" s="235" t="str">
        <f>B187</f>
        <v>NAC 6</v>
      </c>
      <c r="C215" s="681">
        <f>IF(G199&gt;L199,G199,L199)</f>
        <v>0</v>
      </c>
      <c r="D215" s="682"/>
      <c r="E215" s="260" t="s">
        <v>144</v>
      </c>
      <c r="F215" s="320">
        <f t="shared" si="32"/>
        <v>1.93</v>
      </c>
      <c r="G215" s="320"/>
      <c r="H215" s="683">
        <v>0</v>
      </c>
      <c r="I215" s="683"/>
      <c r="J215" s="243">
        <f t="shared" si="33"/>
        <v>0</v>
      </c>
      <c r="K215" s="684">
        <f t="shared" si="34"/>
        <v>20.399999999999999</v>
      </c>
      <c r="L215" s="685"/>
      <c r="M215" s="244">
        <f t="shared" si="35"/>
        <v>0</v>
      </c>
    </row>
    <row r="217" spans="2:13">
      <c r="B217" s="319" t="s">
        <v>145</v>
      </c>
      <c r="C217" s="319"/>
      <c r="D217" s="319"/>
      <c r="E217" s="319"/>
      <c r="F217" s="245"/>
      <c r="G217" s="245"/>
    </row>
    <row r="218" spans="2:13">
      <c r="B218" s="320" t="s">
        <v>130</v>
      </c>
      <c r="C218" s="318"/>
      <c r="D218" s="320" t="s">
        <v>146</v>
      </c>
      <c r="E218" s="318"/>
    </row>
    <row r="219" spans="2:13">
      <c r="B219" s="320" t="s">
        <v>138</v>
      </c>
      <c r="C219" s="318"/>
      <c r="D219" s="320" t="s">
        <v>139</v>
      </c>
      <c r="E219" s="318"/>
    </row>
    <row r="220" spans="2:13">
      <c r="B220" s="316" t="s">
        <v>147</v>
      </c>
      <c r="C220" s="317"/>
      <c r="D220" s="318">
        <v>1.21</v>
      </c>
      <c r="E220" s="318"/>
    </row>
    <row r="221" spans="2:13">
      <c r="B221" s="316" t="s">
        <v>148</v>
      </c>
      <c r="C221" s="317"/>
      <c r="D221" s="318">
        <v>1.24</v>
      </c>
      <c r="E221" s="318"/>
    </row>
    <row r="222" spans="2:13">
      <c r="B222" s="316" t="s">
        <v>144</v>
      </c>
      <c r="C222" s="317"/>
      <c r="D222" s="318">
        <v>1.93</v>
      </c>
      <c r="E222" s="318"/>
    </row>
    <row r="223" spans="2:13">
      <c r="B223" s="316" t="s">
        <v>149</v>
      </c>
      <c r="C223" s="317"/>
      <c r="D223" s="318">
        <v>1.98</v>
      </c>
      <c r="E223" s="318"/>
    </row>
    <row r="224" spans="2:13">
      <c r="B224" s="316" t="s">
        <v>150</v>
      </c>
      <c r="C224" s="317"/>
      <c r="D224" s="318">
        <v>3.07</v>
      </c>
      <c r="E224" s="318"/>
    </row>
    <row r="225" spans="2:5">
      <c r="B225" s="316" t="s">
        <v>151</v>
      </c>
      <c r="C225" s="317"/>
      <c r="D225" s="318">
        <v>3.14</v>
      </c>
      <c r="E225" s="318"/>
    </row>
    <row r="226" spans="2:5">
      <c r="B226" s="316" t="s">
        <v>152</v>
      </c>
      <c r="C226" s="317"/>
      <c r="D226" s="318">
        <v>4.8899999999999997</v>
      </c>
      <c r="E226" s="318"/>
    </row>
    <row r="227" spans="2:5">
      <c r="B227" s="316" t="s">
        <v>153</v>
      </c>
      <c r="C227" s="317"/>
      <c r="D227" s="318">
        <v>4.99</v>
      </c>
      <c r="E227" s="318"/>
    </row>
    <row r="228" spans="2:5">
      <c r="B228" s="316" t="s">
        <v>154</v>
      </c>
      <c r="C228" s="317"/>
      <c r="D228" s="318">
        <v>7.77</v>
      </c>
      <c r="E228" s="318"/>
    </row>
    <row r="229" spans="2:5">
      <c r="B229" s="316" t="s">
        <v>155</v>
      </c>
      <c r="C229" s="317"/>
      <c r="D229" s="318">
        <v>7.95</v>
      </c>
      <c r="E229" s="318"/>
    </row>
    <row r="231" spans="2:5">
      <c r="B231" s="315" t="s">
        <v>156</v>
      </c>
      <c r="C231" s="315"/>
      <c r="D231" s="315"/>
      <c r="E231" s="315"/>
    </row>
    <row r="232" spans="2:5">
      <c r="B232" s="315"/>
      <c r="C232" s="315"/>
      <c r="D232" s="315"/>
      <c r="E232" s="315"/>
    </row>
    <row r="233" spans="2:5">
      <c r="B233" s="315"/>
      <c r="C233" s="315"/>
      <c r="D233" s="315"/>
      <c r="E233" s="315"/>
    </row>
    <row r="234" spans="2:5">
      <c r="B234" s="315"/>
      <c r="C234" s="315"/>
      <c r="D234" s="315"/>
      <c r="E234" s="315"/>
    </row>
  </sheetData>
  <mergeCells count="148">
    <mergeCell ref="B2:B4"/>
    <mergeCell ref="C2:L2"/>
    <mergeCell ref="C3:L4"/>
    <mergeCell ref="C5:G5"/>
    <mergeCell ref="H5:L5"/>
    <mergeCell ref="D6:F6"/>
    <mergeCell ref="I6:K6"/>
    <mergeCell ref="B55:L55"/>
    <mergeCell ref="B66:L66"/>
    <mergeCell ref="B73:L73"/>
    <mergeCell ref="B80:F80"/>
    <mergeCell ref="H80:K80"/>
    <mergeCell ref="B83:B85"/>
    <mergeCell ref="C83:L83"/>
    <mergeCell ref="C84:L84"/>
    <mergeCell ref="B7:L7"/>
    <mergeCell ref="B9:L9"/>
    <mergeCell ref="B22:L22"/>
    <mergeCell ref="B27:L27"/>
    <mergeCell ref="B30:L30"/>
    <mergeCell ref="B35:L35"/>
    <mergeCell ref="B92:G93"/>
    <mergeCell ref="H92:L92"/>
    <mergeCell ref="H93:L93"/>
    <mergeCell ref="B94:D94"/>
    <mergeCell ref="E94:G94"/>
    <mergeCell ref="I94:J94"/>
    <mergeCell ref="B86:L87"/>
    <mergeCell ref="B89:G90"/>
    <mergeCell ref="H89:L89"/>
    <mergeCell ref="H90:L90"/>
    <mergeCell ref="B91:D91"/>
    <mergeCell ref="E91:G91"/>
    <mergeCell ref="I91:J91"/>
    <mergeCell ref="B101:G101"/>
    <mergeCell ref="H101:L101"/>
    <mergeCell ref="B102:L102"/>
    <mergeCell ref="B103:L103"/>
    <mergeCell ref="B105:G105"/>
    <mergeCell ref="H105:L105"/>
    <mergeCell ref="B95:K95"/>
    <mergeCell ref="B96:G96"/>
    <mergeCell ref="H96:J96"/>
    <mergeCell ref="B97:K97"/>
    <mergeCell ref="B99:G99"/>
    <mergeCell ref="H99:L99"/>
    <mergeCell ref="B112:L112"/>
    <mergeCell ref="B113:L113"/>
    <mergeCell ref="C116:L116"/>
    <mergeCell ref="B117:L117"/>
    <mergeCell ref="D118:F118"/>
    <mergeCell ref="I118:K118"/>
    <mergeCell ref="B106:L106"/>
    <mergeCell ref="B107:L107"/>
    <mergeCell ref="B108:L108"/>
    <mergeCell ref="B109:L109"/>
    <mergeCell ref="B110:L110"/>
    <mergeCell ref="B111:L111"/>
    <mergeCell ref="B145:L145"/>
    <mergeCell ref="D146:F146"/>
    <mergeCell ref="I146:K146"/>
    <mergeCell ref="B157:F157"/>
    <mergeCell ref="H157:K157"/>
    <mergeCell ref="B159:L159"/>
    <mergeCell ref="B129:F129"/>
    <mergeCell ref="H129:K129"/>
    <mergeCell ref="B131:L131"/>
    <mergeCell ref="D132:F132"/>
    <mergeCell ref="I132:K132"/>
    <mergeCell ref="B143:F143"/>
    <mergeCell ref="H143:K143"/>
    <mergeCell ref="B185:F185"/>
    <mergeCell ref="H185:K185"/>
    <mergeCell ref="B187:L187"/>
    <mergeCell ref="D188:F188"/>
    <mergeCell ref="I188:K188"/>
    <mergeCell ref="B199:F199"/>
    <mergeCell ref="H199:K199"/>
    <mergeCell ref="D160:F160"/>
    <mergeCell ref="I160:K160"/>
    <mergeCell ref="B171:F171"/>
    <mergeCell ref="H171:K171"/>
    <mergeCell ref="B173:L173"/>
    <mergeCell ref="D174:F174"/>
    <mergeCell ref="I174:K174"/>
    <mergeCell ref="C202:M202"/>
    <mergeCell ref="C204:E204"/>
    <mergeCell ref="F204:M206"/>
    <mergeCell ref="C205:E205"/>
    <mergeCell ref="C206:E206"/>
    <mergeCell ref="C208:D208"/>
    <mergeCell ref="F208:G208"/>
    <mergeCell ref="H208:I208"/>
    <mergeCell ref="K208:L208"/>
    <mergeCell ref="C211:D211"/>
    <mergeCell ref="F211:G211"/>
    <mergeCell ref="H211:I211"/>
    <mergeCell ref="K211:L211"/>
    <mergeCell ref="C212:D212"/>
    <mergeCell ref="F212:G212"/>
    <mergeCell ref="H212:I212"/>
    <mergeCell ref="K212:L212"/>
    <mergeCell ref="C209:D209"/>
    <mergeCell ref="F209:G209"/>
    <mergeCell ref="H209:I209"/>
    <mergeCell ref="K209:L209"/>
    <mergeCell ref="C210:D210"/>
    <mergeCell ref="F210:G210"/>
    <mergeCell ref="H210:I210"/>
    <mergeCell ref="K210:L210"/>
    <mergeCell ref="C215:D215"/>
    <mergeCell ref="F215:G215"/>
    <mergeCell ref="H215:I215"/>
    <mergeCell ref="K215:L215"/>
    <mergeCell ref="B217:E217"/>
    <mergeCell ref="B218:C218"/>
    <mergeCell ref="D218:E218"/>
    <mergeCell ref="C213:D213"/>
    <mergeCell ref="F213:G213"/>
    <mergeCell ref="H213:I213"/>
    <mergeCell ref="K213:L213"/>
    <mergeCell ref="C214:D214"/>
    <mergeCell ref="F214:G214"/>
    <mergeCell ref="H214:I214"/>
    <mergeCell ref="K214:L214"/>
    <mergeCell ref="B222:C222"/>
    <mergeCell ref="D222:E222"/>
    <mergeCell ref="B223:C223"/>
    <mergeCell ref="D223:E223"/>
    <mergeCell ref="B224:C224"/>
    <mergeCell ref="D224:E224"/>
    <mergeCell ref="B219:C219"/>
    <mergeCell ref="D219:E219"/>
    <mergeCell ref="B220:C220"/>
    <mergeCell ref="D220:E220"/>
    <mergeCell ref="B221:C221"/>
    <mergeCell ref="D221:E221"/>
    <mergeCell ref="B228:C228"/>
    <mergeCell ref="D228:E228"/>
    <mergeCell ref="B229:C229"/>
    <mergeCell ref="D229:E229"/>
    <mergeCell ref="B231:E234"/>
    <mergeCell ref="B225:C225"/>
    <mergeCell ref="D225:E225"/>
    <mergeCell ref="B226:C226"/>
    <mergeCell ref="D226:E226"/>
    <mergeCell ref="B227:C227"/>
    <mergeCell ref="D227:E227"/>
  </mergeCells>
  <conditionalFormatting sqref="B113:L113">
    <cfRule type="cellIs" dxfId="9" priority="10" stopIfTrue="1" operator="equal">
      <formula>"The output current is within the panel's limitations."</formula>
    </cfRule>
  </conditionalFormatting>
  <conditionalFormatting sqref="B106:L106">
    <cfRule type="cellIs" dxfId="8" priority="9" stopIfTrue="1" operator="equal">
      <formula>"Circuit#1 current is within the limitations of the circuit."</formula>
    </cfRule>
  </conditionalFormatting>
  <conditionalFormatting sqref="B107:L107">
    <cfRule type="cellIs" dxfId="7" priority="8" stopIfTrue="1" operator="equal">
      <formula>"Circuit#2 current is within the limitations of the circuit."</formula>
    </cfRule>
  </conditionalFormatting>
  <conditionalFormatting sqref="B108:L108">
    <cfRule type="cellIs" dxfId="6" priority="7" stopIfTrue="1" operator="equal">
      <formula>"Circuit#3 current is within the limitations of the circuit."</formula>
    </cfRule>
  </conditionalFormatting>
  <conditionalFormatting sqref="B109:L109">
    <cfRule type="cellIs" dxfId="5" priority="6" stopIfTrue="1" operator="equal">
      <formula>"Circuit#4 current is within the limitations of the circuit."</formula>
    </cfRule>
  </conditionalFormatting>
  <conditionalFormatting sqref="B110:L110">
    <cfRule type="cellIs" dxfId="4" priority="5" stopIfTrue="1" operator="equal">
      <formula>"Circuit#5 current is within the limitations of the circuit."</formula>
    </cfRule>
  </conditionalFormatting>
  <conditionalFormatting sqref="B111:L111">
    <cfRule type="cellIs" dxfId="3" priority="4" stopIfTrue="1" operator="equal">
      <formula>"Circuit#6 current is within the limitations of the circuit."</formula>
    </cfRule>
  </conditionalFormatting>
  <conditionalFormatting sqref="B102:L102">
    <cfRule type="cellIs" dxfId="2" priority="3" stopIfTrue="1" operator="equal">
      <formula>"The batteries can be charged by the 6820-EVS Charger."</formula>
    </cfRule>
  </conditionalFormatting>
  <conditionalFormatting sqref="B103:L103">
    <cfRule type="cellIs" dxfId="1" priority="2" stopIfTrue="1" operator="equal">
      <formula>"The batteries can be housed in the 6820-EVS Cabinet."</formula>
    </cfRule>
  </conditionalFormatting>
  <conditionalFormatting sqref="K210:K215">
    <cfRule type="cellIs" dxfId="0" priority="1" stopIfTrue="1" operator="lessThan">
      <formula>$C$205</formula>
    </cfRule>
  </conditionalFormatting>
  <dataValidations count="4">
    <dataValidation type="list" allowBlank="1" showInputMessage="1" showErrorMessage="1" sqref="E210:E215" xr:uid="{00000000-0002-0000-0700-000000000000}">
      <formula1>"#10 Solid, #10 Stranded, #12 Solid, #12 Stranded, #14 Solid, #14 Stranded, #16 Solid, #16 Stranded, #18 Solid, #18 Stranded"</formula1>
    </dataValidation>
    <dataValidation type="list" operator="greaterThan" allowBlank="1" showInputMessage="1" showErrorMessage="1" sqref="H96:J96" xr:uid="{00000000-0002-0000-0700-000001000000}">
      <formula1>"01.фев,01.мар,01.апр,01.май,01.июн"</formula1>
    </dataValidation>
    <dataValidation type="list" allowBlank="1" showInputMessage="1" showErrorMessage="1" sqref="H90:L90" xr:uid="{00000000-0002-0000-0700-000002000000}">
      <formula1>$AD$3:$AD$9</formula1>
    </dataValidation>
    <dataValidation type="list" allowBlank="1" showInputMessage="1" showErrorMessage="1" sqref="H93:L93" xr:uid="{00000000-0002-0000-0700-000003000000}">
      <formula1>$AA$3:$AA$14</formula1>
    </dataValidation>
  </dataValidations>
  <pageMargins left="0.75" right="0.75" top="0.5" bottom="1" header="0.5" footer="0.5"/>
  <pageSetup scale="85" fitToHeight="0" orientation="portrait" r:id="rId1"/>
  <headerFooter alignWithMargins="0">
    <oddFooter>&amp;LSilent Knight by Honeywell&amp;CPage &amp;P&amp;R&amp;D</oddFooter>
  </headerFooter>
  <rowBreaks count="3" manualBreakCount="3">
    <brk id="65" min="1" max="11" man="1"/>
    <brk id="114" min="1" max="11" man="1"/>
    <brk id="158" min="1" max="11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C2F3B046214C428BD949B31D512321" ma:contentTypeVersion="7" ma:contentTypeDescription="Create a new document." ma:contentTypeScope="" ma:versionID="c11b8122869c3f96c214d7f7c5d9f1e0">
  <xsd:schema xmlns:xsd="http://www.w3.org/2001/XMLSchema" xmlns:xs="http://www.w3.org/2001/XMLSchema" xmlns:p="http://schemas.microsoft.com/office/2006/metadata/properties" xmlns:ns2="480e765a-2030-450a-900f-4ec1f91c7361" targetNamespace="http://schemas.microsoft.com/office/2006/metadata/properties" ma:root="true" ma:fieldsID="dabe50a2c13d299fd13e029ebf5004b3" ns2:_="">
    <xsd:import namespace="480e765a-2030-450a-900f-4ec1f91c73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e765a-2030-450a-900f-4ec1f91c73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bf276872-af07-4968-a71d-1c83e80bd0bf" origin="userSelected">
  <element uid="id_protectivemarking_newvalue1" value=""/>
</sisl>
</file>

<file path=customXml/itemProps1.xml><?xml version="1.0" encoding="utf-8"?>
<ds:datastoreItem xmlns:ds="http://schemas.openxmlformats.org/officeDocument/2006/customXml" ds:itemID="{3ADE8385-E8DC-4F16-82B4-07B22D3E8652}"/>
</file>

<file path=customXml/itemProps2.xml><?xml version="1.0" encoding="utf-8"?>
<ds:datastoreItem xmlns:ds="http://schemas.openxmlformats.org/officeDocument/2006/customXml" ds:itemID="{4D9BF61F-C948-4EC8-B4C1-8AE14BAAE7B5}"/>
</file>

<file path=customXml/itemProps3.xml><?xml version="1.0" encoding="utf-8"?>
<ds:datastoreItem xmlns:ds="http://schemas.openxmlformats.org/officeDocument/2006/customXml" ds:itemID="{E03384C6-952C-46FF-8C84-5AA239672C13}"/>
</file>

<file path=customXml/itemProps4.xml><?xml version="1.0" encoding="utf-8"?>
<ds:datastoreItem xmlns:ds="http://schemas.openxmlformats.org/officeDocument/2006/customXml" ds:itemID="{BDFAB8D4-ACF1-45BF-9771-D228F58738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Judson, Dave</dc:creator>
  <cp:keywords/>
  <dc:description/>
  <cp:lastModifiedBy/>
  <cp:revision/>
  <dcterms:created xsi:type="dcterms:W3CDTF">2018-11-09T16:50:20Z</dcterms:created>
  <dcterms:modified xsi:type="dcterms:W3CDTF">2019-05-21T11:09:53Z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8b6f91c2-9d42-4e85-9859-c373c7c311d2</vt:lpwstr>
  </property>
  <property fmtid="{D5CDD505-2E9C-101B-9397-08002B2CF9AE}" pid="3" name="bjSaver">
    <vt:lpwstr>BCorPOzY2TGUuhxdR1/9RfAs7/g3kYQ4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policy="bf276872-af07-4968-a71d-1c83e80bd0bf" origin="userSelected" xmlns="http://www.boldonj</vt:lpwstr>
  </property>
  <property fmtid="{D5CDD505-2E9C-101B-9397-08002B2CF9AE}" pid="5" name="bjDocumentLabelXML-0">
    <vt:lpwstr>ames.com/2008/01/sie/internal/label"&gt;&lt;element uid="id_protectivemarking_newvalue1" value="" /&gt;&lt;/sisl&gt;</vt:lpwstr>
  </property>
  <property fmtid="{D5CDD505-2E9C-101B-9397-08002B2CF9AE}" pid="6" name="bjDocumentSecurityLabel">
    <vt:lpwstr>Honeywell Unrestricted</vt:lpwstr>
  </property>
  <property fmtid="{D5CDD505-2E9C-101B-9397-08002B2CF9AE}" pid="7" name="BJClassification">
    <vt:lpwstr>Honeywell Unrestricted</vt:lpwstr>
  </property>
  <property fmtid="{D5CDD505-2E9C-101B-9397-08002B2CF9AE}" pid="8" name="ContentTypeId">
    <vt:lpwstr>0x010100C1C2F3B046214C428BD949B31D512321</vt:lpwstr>
  </property>
</Properties>
</file>